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activeTab="0"/>
  </bookViews>
  <sheets>
    <sheet name="титульный" sheetId="1" r:id="rId1"/>
    <sheet name="1 день" sheetId="2" r:id="rId2"/>
    <sheet name="2 день" sheetId="3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  <sheet name="таблица №1" sheetId="12" r:id="rId12"/>
    <sheet name="таблица №2" sheetId="13" r:id="rId13"/>
    <sheet name="%соотн.1" sheetId="14" r:id="rId14"/>
    <sheet name="%соотн.2" sheetId="15" r:id="rId15"/>
    <sheet name="объемы" sheetId="16" r:id="rId16"/>
    <sheet name="Нормы" sheetId="17" r:id="rId17"/>
  </sheets>
  <externalReferences>
    <externalReference r:id="rId20"/>
  </externalReferences>
  <definedNames>
    <definedName name="_xlnm.Print_Area" localSheetId="10">'10 день'!$A$1:$T$25</definedName>
    <definedName name="_xlnm.Print_Area" localSheetId="3">'3 день'!$A$1:$T$24</definedName>
    <definedName name="_xlnm.Print_Area" localSheetId="4">'4 день'!$A$1:$T$24</definedName>
    <definedName name="_xlnm.Print_Area" localSheetId="5">'5 день'!$A$1:$T$23</definedName>
    <definedName name="_xlnm.Print_Area" localSheetId="6">'6 день'!$A$1:$T$26</definedName>
  </definedNames>
  <calcPr fullCalcOnLoad="1"/>
</workbook>
</file>

<file path=xl/sharedStrings.xml><?xml version="1.0" encoding="utf-8"?>
<sst xmlns="http://schemas.openxmlformats.org/spreadsheetml/2006/main" count="793" uniqueCount="261">
  <si>
    <t>Наименование блюд</t>
  </si>
  <si>
    <t>Выход</t>
  </si>
  <si>
    <t>Завтрак:</t>
  </si>
  <si>
    <t>Обед:</t>
  </si>
  <si>
    <t>Полдник: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</si>
  <si>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</si>
  <si>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</si>
  <si>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</si>
  <si>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</si>
  <si>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</si>
  <si>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</si>
  <si>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</si>
  <si>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</si>
  <si>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</si>
  <si>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</si>
  <si>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</si>
  <si>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</si>
  <si>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</si>
  <si>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</si>
  <si>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</si>
  <si>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</si>
  <si>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</si>
  <si>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</si>
  <si>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</si>
  <si>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</si>
  <si>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</si>
  <si>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</si>
  <si>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</si>
  <si>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>Норма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</si>
  <si>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</si>
  <si>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</si>
  <si>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</si>
  <si>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</si>
  <si>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</si>
  <si>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</si>
  <si>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</si>
  <si>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</si>
  <si>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</si>
  <si>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</si>
  <si>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</si>
  <si>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</si>
  <si>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</si>
  <si>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</si>
  <si>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</si>
  <si>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творог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</si>
  <si>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</si>
  <si>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</si>
  <si>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</si>
  <si>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</si>
  <si>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</si>
  <si>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</si>
  <si>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</si>
  <si>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</si>
  <si>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УТВЕРЖДАЮ:</t>
  </si>
  <si>
    <t>Суточная норма, г</t>
  </si>
  <si>
    <t>Итого за завтрак:</t>
  </si>
  <si>
    <t>Итого за полдник:</t>
  </si>
  <si>
    <t>Итого за обед :</t>
  </si>
  <si>
    <t>Итого за обед:</t>
  </si>
  <si>
    <t>100% от суточной нормы</t>
  </si>
  <si>
    <t>В среднем за 10 дней</t>
  </si>
  <si>
    <t>крахмал</t>
  </si>
  <si>
    <t>кофейный напиток</t>
  </si>
  <si>
    <t>дрожжи</t>
  </si>
  <si>
    <t>Хлеб пшеничный</t>
  </si>
  <si>
    <t>Хлеб ржаной</t>
  </si>
  <si>
    <t>Апельсин</t>
  </si>
  <si>
    <t>Чай с лимоном</t>
  </si>
  <si>
    <t>Яблоко</t>
  </si>
  <si>
    <t>Капуста тушеная</t>
  </si>
  <si>
    <t>Макаронные изделия отварные</t>
  </si>
  <si>
    <t>Груша</t>
  </si>
  <si>
    <t>Банан</t>
  </si>
  <si>
    <t>Каша гречневая</t>
  </si>
  <si>
    <t>фрукты свежие</t>
  </si>
  <si>
    <t>сахар</t>
  </si>
  <si>
    <t>конд.изд.</t>
  </si>
  <si>
    <t>мясо</t>
  </si>
  <si>
    <t>курица</t>
  </si>
  <si>
    <t>рыба, сельдь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</si>
  <si>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</si>
  <si>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</si>
  <si>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</si>
  <si>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</si>
  <si>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</si>
  <si>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</si>
  <si>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</si>
  <si>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</si>
  <si>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</si>
  <si>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 минеральные вещества                                                              витамины</t>
  </si>
  <si>
    <t>№ рец</t>
  </si>
  <si>
    <t>Картофельное пюре</t>
  </si>
  <si>
    <t>Напиток лимонный</t>
  </si>
  <si>
    <t xml:space="preserve"> минеральные вещества                                                                                витамины  </t>
  </si>
  <si>
    <t xml:space="preserve"> минеральные вещества                                                                       витамины</t>
  </si>
  <si>
    <t>Сок персиковый</t>
  </si>
  <si>
    <t xml:space="preserve">F </t>
  </si>
  <si>
    <t>крупы, бобовые</t>
  </si>
  <si>
    <t>макаронные изделия</t>
  </si>
  <si>
    <t>овощи</t>
  </si>
  <si>
    <t>сухофрукты</t>
  </si>
  <si>
    <t>соки</t>
  </si>
  <si>
    <t>субпродукты (печень)</t>
  </si>
  <si>
    <t>молоко</t>
  </si>
  <si>
    <t>кисломолочная продукция</t>
  </si>
  <si>
    <t>специи</t>
  </si>
  <si>
    <t>Яйцо вареное</t>
  </si>
  <si>
    <t>Мандарин</t>
  </si>
  <si>
    <t>1шт/40</t>
  </si>
  <si>
    <t>1,,9</t>
  </si>
  <si>
    <t>Сок яблочный</t>
  </si>
  <si>
    <t>Какао с молоком</t>
  </si>
  <si>
    <t>Напиток из свежих яблок</t>
  </si>
  <si>
    <r>
      <t>Тефтели из говядины с рисом со сливочным маслом</t>
    </r>
    <r>
      <rPr>
        <sz val="9"/>
        <color indexed="8"/>
        <rFont val="Times New Roman"/>
        <family val="1"/>
      </rPr>
      <t>(п/ф высокой степени готовности)</t>
    </r>
  </si>
  <si>
    <t>Кофейный напиток</t>
  </si>
  <si>
    <t>Омлет натуральный с маслом сливочным</t>
  </si>
  <si>
    <t>Чай с сахаром</t>
  </si>
  <si>
    <r>
      <t xml:space="preserve">Рассольник по-ленинградски с говядиной </t>
    </r>
    <r>
      <rPr>
        <sz val="9"/>
        <color indexed="8"/>
        <rFont val="Times New Roman"/>
        <family val="1"/>
      </rPr>
      <t>(п/ф высокой степени готовности) и сметаной</t>
    </r>
  </si>
  <si>
    <t>Сок вишневый</t>
  </si>
  <si>
    <r>
      <t xml:space="preserve">Щи из свежей капусты с картофелем с  говядиной </t>
    </r>
    <r>
      <rPr>
        <sz val="9"/>
        <rFont val="Times New Roman"/>
        <family val="1"/>
      </rPr>
      <t>(п/ф высокой степени готовности) и сметаной</t>
    </r>
  </si>
  <si>
    <t>Чай с молоком</t>
  </si>
  <si>
    <r>
      <t xml:space="preserve">Азу с говядиной </t>
    </r>
    <r>
      <rPr>
        <sz val="9"/>
        <color indexed="8"/>
        <rFont val="Times New Roman"/>
        <family val="1"/>
      </rPr>
      <t>(п/ф высокой степени готовности)</t>
    </r>
  </si>
  <si>
    <r>
      <t xml:space="preserve">Биточки из говядины с маслом сливочным </t>
    </r>
    <r>
      <rPr>
        <sz val="9"/>
        <color indexed="8"/>
        <rFont val="Times New Roman"/>
        <family val="1"/>
      </rPr>
      <t>(п/ф высокой степени готовности)</t>
    </r>
  </si>
  <si>
    <t xml:space="preserve">Свекольник со сметаной </t>
  </si>
  <si>
    <t>Ватрушка с творогом</t>
  </si>
  <si>
    <t>Йогурт фруктовый</t>
  </si>
  <si>
    <t>Чай с молоком цельным</t>
  </si>
  <si>
    <t>Бифидок фруктовый</t>
  </si>
  <si>
    <t>Снежок</t>
  </si>
  <si>
    <t>Биойогурт</t>
  </si>
  <si>
    <t>Полдник</t>
  </si>
  <si>
    <t>Обед</t>
  </si>
  <si>
    <t>Блины со сгущеным молоком</t>
  </si>
  <si>
    <t>70/30</t>
  </si>
  <si>
    <t>Компот конс.</t>
  </si>
  <si>
    <t>Оладьи с джемом</t>
  </si>
  <si>
    <t>80/20</t>
  </si>
  <si>
    <t xml:space="preserve">Сок вишневый </t>
  </si>
  <si>
    <t>Сыр порционный Российский"</t>
  </si>
  <si>
    <t>Огурец свежий долькой</t>
  </si>
  <si>
    <t>Помидор свежий долькой</t>
  </si>
  <si>
    <r>
      <t xml:space="preserve">Кукуруза порционная </t>
    </r>
    <r>
      <rPr>
        <sz val="8"/>
        <color indexed="8"/>
        <rFont val="Times New Roman"/>
        <family val="1"/>
      </rPr>
      <t>(пром.произв.)</t>
    </r>
  </si>
  <si>
    <t>100% сут.норма</t>
  </si>
  <si>
    <t>6-7</t>
  </si>
  <si>
    <t>20-25</t>
  </si>
  <si>
    <t>30-35</t>
  </si>
  <si>
    <t>10-15</t>
  </si>
  <si>
    <t>% отклонения от сут. нормы</t>
  </si>
  <si>
    <t>Сут.норма</t>
  </si>
  <si>
    <t>% отклонения от сут.нормы</t>
  </si>
  <si>
    <t>Норма не менее</t>
  </si>
  <si>
    <t>В среднем за 10 дней, г</t>
  </si>
  <si>
    <t>48-56</t>
  </si>
  <si>
    <t>90-105</t>
  </si>
  <si>
    <t>9-10,5</t>
  </si>
  <si>
    <t>18-21</t>
  </si>
  <si>
    <t>21-24,5</t>
  </si>
  <si>
    <t>180-210</t>
  </si>
  <si>
    <t>0,6-0,7</t>
  </si>
  <si>
    <t>0,12-0,14</t>
  </si>
  <si>
    <t>1,8-2</t>
  </si>
  <si>
    <t>Перспективное десятидневное меню для питания школьников</t>
  </si>
  <si>
    <t>20-25% от сут. нормы</t>
  </si>
  <si>
    <t>470-587,5</t>
  </si>
  <si>
    <t>30-35% от сут. нормы</t>
  </si>
  <si>
    <t>705-822,5</t>
  </si>
  <si>
    <t>10-15% от сут нормы</t>
  </si>
  <si>
    <t>235-352,5</t>
  </si>
  <si>
    <t>60-75% от сут.нормы</t>
  </si>
  <si>
    <t>46,2-58</t>
  </si>
  <si>
    <t>47,4-59,2</t>
  </si>
  <si>
    <t>201-251,2</t>
  </si>
  <si>
    <t>1410-1762,5</t>
  </si>
  <si>
    <t>60-75</t>
  </si>
  <si>
    <t>660-825</t>
  </si>
  <si>
    <t>150-187,5</t>
  </si>
  <si>
    <t>7,2-9</t>
  </si>
  <si>
    <t>0,06-0,075</t>
  </si>
  <si>
    <t>0,018-0,023</t>
  </si>
  <si>
    <t>1,8-2,25</t>
  </si>
  <si>
    <t>0,72-0,9</t>
  </si>
  <si>
    <t>0,84-1,05</t>
  </si>
  <si>
    <t>420-525</t>
  </si>
  <si>
    <t>6,0-7,5</t>
  </si>
  <si>
    <t>36-45</t>
  </si>
  <si>
    <t>60-75% от суточной нормы, г</t>
  </si>
  <si>
    <t>Молоко стеилиз.</t>
  </si>
  <si>
    <t xml:space="preserve">______________ </t>
  </si>
  <si>
    <t>Икра морковная</t>
  </si>
  <si>
    <t>54-21з-2020</t>
  </si>
  <si>
    <t>54-2з-2020</t>
  </si>
  <si>
    <t>54-3з-2020</t>
  </si>
  <si>
    <t>54-1з-2020</t>
  </si>
  <si>
    <t>54-5с-2020</t>
  </si>
  <si>
    <t>54-1к-2020</t>
  </si>
  <si>
    <t>54-1г-2020</t>
  </si>
  <si>
    <r>
      <t xml:space="preserve">Печенье сливочное </t>
    </r>
    <r>
      <rPr>
        <sz val="8"/>
        <color indexed="8"/>
        <rFont val="Times New Roman"/>
        <family val="1"/>
      </rPr>
      <t>(пром.произв.)</t>
    </r>
  </si>
  <si>
    <r>
      <t xml:space="preserve">Вафли </t>
    </r>
    <r>
      <rPr>
        <sz val="8"/>
        <color indexed="8"/>
        <rFont val="Times New Roman"/>
        <family val="1"/>
      </rPr>
      <t>(пром.произв.)</t>
    </r>
  </si>
  <si>
    <t>Кисель из кураги</t>
  </si>
  <si>
    <t>пром</t>
  </si>
  <si>
    <t>Компот из с/ф</t>
  </si>
  <si>
    <t>Бедро отварное с маслом сливочным</t>
  </si>
  <si>
    <t>Каша молочная рисовая с маслом сливочным</t>
  </si>
  <si>
    <t>Плов из говядины</t>
  </si>
  <si>
    <r>
      <t>Котлета куриная с маслом сливочным</t>
    </r>
    <r>
      <rPr>
        <sz val="9"/>
        <color indexed="8"/>
        <rFont val="Times New Roman"/>
        <family val="1"/>
      </rPr>
      <t>(п/ф высокой степени готовности)</t>
    </r>
  </si>
  <si>
    <t>Каша перловая</t>
  </si>
  <si>
    <t>Макаронные изделия</t>
  </si>
  <si>
    <r>
      <t xml:space="preserve">Жаркое по-домашнему </t>
    </r>
    <r>
      <rPr>
        <sz val="9"/>
        <color indexed="8"/>
        <rFont val="Times New Roman"/>
        <family val="1"/>
      </rPr>
      <t>(п/ф высокой степени готовности)</t>
    </r>
  </si>
  <si>
    <t>2023г</t>
  </si>
  <si>
    <t>Подготовлено:</t>
  </si>
  <si>
    <t>Специалистом Комитета по образованию администрации ЗГМО</t>
  </si>
  <si>
    <t>Пищеблоки работающие на полуфабрикатах</t>
  </si>
  <si>
    <t>Волковой Д.Е  _________________</t>
  </si>
  <si>
    <t xml:space="preserve">"___"__________ </t>
  </si>
  <si>
    <t xml:space="preserve">Суп картофельный с горохом </t>
  </si>
  <si>
    <t>Напиток из св.груш</t>
  </si>
  <si>
    <t>Рис отварной</t>
  </si>
  <si>
    <t>Рыба туш. в томате с овощами</t>
  </si>
  <si>
    <t>Суп картофельный с мак. изделиями и кур.бедром</t>
  </si>
  <si>
    <t>Котлета рыбная</t>
  </si>
  <si>
    <t>Голубцы ленивые</t>
  </si>
  <si>
    <t>Каша ячневая</t>
  </si>
  <si>
    <t>Плюшка Московская</t>
  </si>
  <si>
    <t>Рыба в сметанном соусе</t>
  </si>
  <si>
    <t>Напиток апельсиновый</t>
  </si>
  <si>
    <t>Суп крестьянский</t>
  </si>
  <si>
    <r>
      <t>Суп овощной с с рыбными фрикадельками(</t>
    </r>
    <r>
      <rPr>
        <sz val="9"/>
        <color indexed="8"/>
        <rFont val="Times New Roman"/>
        <family val="1"/>
      </rPr>
      <t>п/ф высокой степени готовности</t>
    </r>
    <r>
      <rPr>
        <sz val="12"/>
        <color indexed="8"/>
        <rFont val="Times New Roman"/>
        <family val="1"/>
      </rPr>
      <t>) и сметаной</t>
    </r>
  </si>
  <si>
    <t>Печень тушеная</t>
  </si>
  <si>
    <t>Икра кабачковая</t>
  </si>
  <si>
    <t>Борщ с капустой и со сметаной</t>
  </si>
  <si>
    <r>
      <t xml:space="preserve">Суп овощной с мясными фрикадельками из говядины </t>
    </r>
    <r>
      <rPr>
        <sz val="9"/>
        <rFont val="Times New Roman"/>
        <family val="1"/>
      </rPr>
      <t>(п/ф высокой степени готовности)</t>
    </r>
  </si>
  <si>
    <t>Компот из изюма</t>
  </si>
  <si>
    <r>
      <t xml:space="preserve">Зеленый горошек порционный </t>
    </r>
    <r>
      <rPr>
        <sz val="8"/>
        <color indexed="8"/>
        <rFont val="Times New Roman"/>
        <family val="1"/>
      </rPr>
      <t>(пром.произв.)</t>
    </r>
  </si>
  <si>
    <t>54-20з-2020</t>
  </si>
  <si>
    <t>Запеканка творожная со джемом</t>
  </si>
  <si>
    <t>Сырники из творога со сгущ.молоком</t>
  </si>
  <si>
    <t>Суп картофельный с крупой</t>
  </si>
  <si>
    <t>Коржик молочный</t>
  </si>
  <si>
    <t>25-30</t>
  </si>
  <si>
    <t>93,5-112</t>
  </si>
  <si>
    <t>160-192</t>
  </si>
  <si>
    <t>92,5-111</t>
  </si>
  <si>
    <t>100-120</t>
  </si>
  <si>
    <t>39-47</t>
  </si>
  <si>
    <t>5-6</t>
  </si>
  <si>
    <t>17,5-21</t>
  </si>
  <si>
    <t>20-24</t>
  </si>
  <si>
    <t>1-1,2</t>
  </si>
  <si>
    <t>35-41</t>
  </si>
  <si>
    <t xml:space="preserve">г.Зимы в возрасте от 7 до 11 лет (трехразовое питание) на 2023-2024 учебный год </t>
  </si>
  <si>
    <t xml:space="preserve">Таблица пищевой и энергетической ценности по приемам пищи, по дням и в среднем за 10 дней рациона питания (завтрак, обед, полдник) детей 7-11 лет, посещающих МБОУ г.Зимы  в 2023-2024гг  </t>
  </si>
  <si>
    <t>Таблица содержания микроэлементов и витамина С в рационе питания (завтрак, обед, полдник) детей в возрасте от 7 до 11 лет, посещающих МБОУ г.Зимы в 2023-2024гг.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</si>
  <si>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обед, полдник) детей в возрасте от 7 до 11 лет, посещающих МБОУ г.Зимы в 2023-2024гг.</t>
  </si>
  <si>
    <t>Капуста туш с кур.филе</t>
  </si>
  <si>
    <t>Чай со сгущ.молоком</t>
  </si>
  <si>
    <t>1шт</t>
  </si>
  <si>
    <t>Таблица по процентному распределению микроэлементов и витамина С по приемам пищи, по дням и в среднем за 10 дней в рационе питания (завтрак, обед, полдник) детей в возрасте от 7 до 11 лет, посещающих МБОУ г.Зимы в 2023-2024гг.</t>
  </si>
  <si>
    <t xml:space="preserve">Таблица выполнения суммарных объемов блюд по приемам пищи, по дням и в среднем за 10 дней рациона питания (завтрак, обед, полдник) для питания школьников г.Зимы в возрасте от 7 до 11 лет , в 2023-2024гг  </t>
  </si>
  <si>
    <t>Нормы питания по дням и в среднем за 10 дней рациона питания (завтрак, обед, полдник) детей,посещающих МБОУ г.Зимы в 2023-2024гг.</t>
  </si>
  <si>
    <t>Директор МБОУ "СОШ № 10"</t>
  </si>
  <si>
    <t>Т.А. Венцкене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</si>
</sst>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  <numFmt numFmtId="192" formatCode="_-* #,##0.0\ &quot;₽&quot;_-;\-* #,##0.0\ &quot;₽&quot;_-;_-* &quot;-&quot;?\ &quot;₽&quot;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0" fontId="17" fillId="0" borderId="0" xfId="53" applyFont="1" applyAlignment="1">
      <alignment/>
      <protection/>
    </xf>
    <xf numFmtId="0" fontId="19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5" fontId="5" fillId="32" borderId="10" xfId="0" applyNumberFormat="1" applyFont="1" applyFill="1" applyBorder="1" applyAlignment="1">
      <alignment horizontal="center" vertical="center"/>
    </xf>
    <xf numFmtId="0" fontId="1" fillId="0" borderId="10" xfId="54" applyBorder="1">
      <alignment/>
      <protection/>
    </xf>
    <xf numFmtId="0" fontId="18" fillId="0" borderId="10" xfId="53" applyFont="1" applyBorder="1">
      <alignment/>
      <protection/>
    </xf>
    <xf numFmtId="0" fontId="18" fillId="0" borderId="10" xfId="53" applyFont="1" applyBorder="1">
      <alignment/>
      <protection/>
    </xf>
    <xf numFmtId="0" fontId="12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54" applyNumberFormat="1" applyBorder="1">
      <alignment/>
      <protection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66" fillId="0" borderId="0" xfId="0" applyFont="1" applyAlignment="1">
      <alignment/>
    </xf>
    <xf numFmtId="0" fontId="25" fillId="0" borderId="0" xfId="53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1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/>
    </xf>
    <xf numFmtId="0" fontId="2" fillId="33" borderId="10" xfId="54" applyFont="1" applyFill="1" applyBorder="1">
      <alignment/>
      <protection/>
    </xf>
    <xf numFmtId="0" fontId="2" fillId="33" borderId="10" xfId="54" applyFont="1" applyFill="1" applyBorder="1" applyAlignment="1">
      <alignment wrapText="1"/>
      <protection/>
    </xf>
    <xf numFmtId="0" fontId="25" fillId="0" borderId="0" xfId="53" applyFont="1">
      <alignment/>
      <protection/>
    </xf>
    <xf numFmtId="0" fontId="25" fillId="0" borderId="0" xfId="53" applyFont="1" applyAlignment="1">
      <alignment/>
      <protection/>
    </xf>
    <xf numFmtId="0" fontId="25" fillId="0" borderId="0" xfId="0" applyFont="1" applyAlignment="1">
      <alignment/>
    </xf>
    <xf numFmtId="0" fontId="26" fillId="0" borderId="0" xfId="53" applyFont="1">
      <alignment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53" applyFont="1">
      <alignment/>
      <protection/>
    </xf>
    <xf numFmtId="0" fontId="27" fillId="0" borderId="0" xfId="53" applyFont="1" applyAlignment="1">
      <alignment/>
      <protection/>
    </xf>
    <xf numFmtId="0" fontId="27" fillId="0" borderId="0" xfId="0" applyFont="1" applyAlignment="1">
      <alignment/>
    </xf>
    <xf numFmtId="0" fontId="28" fillId="0" borderId="0" xfId="53" applyFont="1">
      <alignment/>
      <protection/>
    </xf>
    <xf numFmtId="0" fontId="6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 wrapText="1"/>
    </xf>
    <xf numFmtId="18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54" applyBorder="1">
      <alignment/>
      <protection/>
    </xf>
    <xf numFmtId="2" fontId="0" fillId="0" borderId="0" xfId="0" applyNumberFormat="1" applyBorder="1" applyAlignment="1">
      <alignment/>
    </xf>
    <xf numFmtId="0" fontId="18" fillId="0" borderId="0" xfId="53" applyFont="1" applyBorder="1">
      <alignment/>
      <protection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7" fillId="33" borderId="14" xfId="0" applyNumberFormat="1" applyFont="1" applyFill="1" applyBorder="1" applyAlignment="1">
      <alignment wrapText="1"/>
    </xf>
    <xf numFmtId="0" fontId="47" fillId="33" borderId="12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2" fontId="47" fillId="33" borderId="10" xfId="0" applyNumberFormat="1" applyFont="1" applyFill="1" applyBorder="1" applyAlignment="1">
      <alignment wrapText="1"/>
    </xf>
    <xf numFmtId="185" fontId="47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4" fillId="33" borderId="10" xfId="54" applyFont="1" applyFill="1" applyBorder="1" applyAlignment="1">
      <alignment horizontal="left" vertical="top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/>
    </xf>
    <xf numFmtId="0" fontId="1" fillId="33" borderId="10" xfId="54" applyFill="1" applyBorder="1" applyAlignment="1">
      <alignment horizontal="center" wrapText="1"/>
      <protection/>
    </xf>
    <xf numFmtId="0" fontId="17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/>
    </xf>
    <xf numFmtId="0" fontId="1" fillId="33" borderId="13" xfId="54" applyFill="1" applyBorder="1" applyAlignment="1">
      <alignment horizontal="center" vertical="center"/>
      <protection/>
    </xf>
    <xf numFmtId="0" fontId="1" fillId="33" borderId="10" xfId="54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/>
      <protection/>
    </xf>
    <xf numFmtId="0" fontId="1" fillId="33" borderId="10" xfId="54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wrapText="1"/>
    </xf>
    <xf numFmtId="0" fontId="47" fillId="33" borderId="13" xfId="0" applyNumberFormat="1" applyFont="1" applyFill="1" applyBorder="1" applyAlignment="1">
      <alignment wrapText="1"/>
    </xf>
    <xf numFmtId="0" fontId="18" fillId="33" borderId="13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8" fillId="33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56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85" fontId="15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4" fontId="69" fillId="33" borderId="10" xfId="0" applyNumberFormat="1" applyFont="1" applyFill="1" applyBorder="1" applyAlignment="1">
      <alignment horizontal="center"/>
    </xf>
    <xf numFmtId="184" fontId="4" fillId="33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/>
    </xf>
    <xf numFmtId="0" fontId="1" fillId="33" borderId="0" xfId="54" applyFill="1">
      <alignment/>
      <protection/>
    </xf>
    <xf numFmtId="0" fontId="1" fillId="33" borderId="10" xfId="54" applyFill="1" applyBorder="1">
      <alignment/>
      <protection/>
    </xf>
    <xf numFmtId="0" fontId="47" fillId="33" borderId="10" xfId="0" applyFont="1" applyFill="1" applyBorder="1" applyAlignment="1">
      <alignment/>
    </xf>
    <xf numFmtId="0" fontId="24" fillId="33" borderId="10" xfId="53" applyFont="1" applyFill="1" applyBorder="1">
      <alignment/>
      <protection/>
    </xf>
    <xf numFmtId="0" fontId="18" fillId="33" borderId="10" xfId="53" applyFont="1" applyFill="1" applyBorder="1">
      <alignment/>
      <protection/>
    </xf>
    <xf numFmtId="0" fontId="20" fillId="33" borderId="11" xfId="0" applyFont="1" applyFill="1" applyBorder="1" applyAlignment="1">
      <alignment wrapText="1"/>
    </xf>
    <xf numFmtId="0" fontId="26" fillId="0" borderId="0" xfId="53" applyFont="1" applyAlignment="1">
      <alignment/>
      <protection/>
    </xf>
    <xf numFmtId="0" fontId="25" fillId="0" borderId="0" xfId="53" applyFont="1" applyAlignment="1">
      <alignment/>
      <protection/>
    </xf>
    <xf numFmtId="0" fontId="27" fillId="0" borderId="0" xfId="53" applyFont="1" applyAlignment="1">
      <alignment horizontal="center" vertical="center"/>
      <protection/>
    </xf>
    <xf numFmtId="0" fontId="6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0" xfId="53" applyFont="1" applyAlignment="1">
      <alignment wrapText="1"/>
      <protection/>
    </xf>
    <xf numFmtId="0" fontId="67" fillId="0" borderId="0" xfId="0" applyFont="1" applyAlignment="1">
      <alignment wrapText="1"/>
    </xf>
    <xf numFmtId="0" fontId="27" fillId="0" borderId="0" xfId="53" applyFont="1" applyAlignment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0" fillId="0" borderId="0" xfId="53" applyFont="1" applyAlignment="1">
      <alignment/>
      <protection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7" fillId="0" borderId="0" xfId="53" applyFont="1" applyAlignment="1">
      <alignment/>
      <protection/>
    </xf>
    <xf numFmtId="0" fontId="69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27" fillId="33" borderId="0" xfId="53" applyFont="1" applyFill="1" applyAlignment="1">
      <alignment/>
      <protection/>
    </xf>
    <xf numFmtId="0" fontId="27" fillId="33" borderId="0" xfId="0" applyFont="1" applyFill="1" applyAlignment="1">
      <alignment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6" fillId="0" borderId="15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6" fillId="0" borderId="12" xfId="0" applyFont="1" applyBorder="1" applyAlignment="1">
      <alignment vertic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2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619500" y="152400"/>
          <a:ext cx="7448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0;&#1090;&#1072;&#1085;&#1080;&#1077;%20&#1089;%207%20&#1076;&#1086;%2010%20&#1083;&#1077;&#1090;%20&#1079;&#1072;&#1074;&#1090;&#1088;&#1072;&#1082;&#1080;%20&#1080;%20&#1086;&#1073;&#1077;&#1076;&#1099;%202021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 №1"/>
      <sheetName val="таблица №2"/>
      <sheetName val="%соотн.1"/>
      <sheetName val="%соотн.2"/>
      <sheetName val="объемы завтраков, обедов"/>
      <sheetName val="Нормы"/>
    </sheetNames>
    <sheetDataSet>
      <sheetData sheetId="1">
        <row r="26">
          <cell r="B26">
            <v>620</v>
          </cell>
        </row>
        <row r="35">
          <cell r="B35">
            <v>860</v>
          </cell>
        </row>
      </sheetData>
      <sheetData sheetId="2">
        <row r="10">
          <cell r="B10">
            <v>530</v>
          </cell>
        </row>
        <row r="19">
          <cell r="B19">
            <v>895</v>
          </cell>
        </row>
      </sheetData>
      <sheetData sheetId="3">
        <row r="11">
          <cell r="B11">
            <v>610</v>
          </cell>
        </row>
        <row r="20">
          <cell r="B20">
            <v>850</v>
          </cell>
        </row>
      </sheetData>
      <sheetData sheetId="4">
        <row r="11">
          <cell r="B11">
            <v>610</v>
          </cell>
        </row>
        <row r="20">
          <cell r="B20">
            <v>850</v>
          </cell>
        </row>
      </sheetData>
      <sheetData sheetId="5">
        <row r="11">
          <cell r="B11">
            <v>610</v>
          </cell>
        </row>
        <row r="19">
          <cell r="B19">
            <v>820</v>
          </cell>
        </row>
      </sheetData>
      <sheetData sheetId="6">
        <row r="11">
          <cell r="B11">
            <v>580</v>
          </cell>
        </row>
        <row r="21">
          <cell r="B21">
            <v>904</v>
          </cell>
        </row>
      </sheetData>
      <sheetData sheetId="7">
        <row r="12">
          <cell r="B12">
            <v>570</v>
          </cell>
        </row>
        <row r="20">
          <cell r="B20">
            <v>825</v>
          </cell>
        </row>
      </sheetData>
      <sheetData sheetId="8">
        <row r="10">
          <cell r="B10">
            <v>550</v>
          </cell>
        </row>
        <row r="19">
          <cell r="B19">
            <v>900</v>
          </cell>
        </row>
      </sheetData>
      <sheetData sheetId="9">
        <row r="10">
          <cell r="B10">
            <v>530</v>
          </cell>
        </row>
        <row r="19">
          <cell r="B19">
            <v>870</v>
          </cell>
        </row>
      </sheetData>
      <sheetData sheetId="10">
        <row r="21">
          <cell r="B21">
            <v>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zoomScalePageLayoutView="0" workbookViewId="0" topLeftCell="A1">
      <selection activeCell="P9" sqref="P9"/>
    </sheetView>
  </sheetViews>
  <sheetFormatPr defaultColWidth="9.140625" defaultRowHeight="15"/>
  <cols>
    <col min="5" max="5" width="36.421875" style="0" customWidth="1"/>
    <col min="11" max="11" width="13.7109375" style="0" customWidth="1"/>
    <col min="13" max="13" width="21.00390625" style="0" customWidth="1"/>
    <col min="14" max="15" width="9.140625" style="0" hidden="1" customWidth="1"/>
  </cols>
  <sheetData>
    <row r="1" spans="1:15" ht="23.25">
      <c r="A1" s="87"/>
      <c r="B1" s="185"/>
      <c r="C1" s="185"/>
      <c r="D1" s="185"/>
      <c r="E1" s="185"/>
      <c r="F1" s="185"/>
      <c r="G1" s="185"/>
      <c r="H1" s="185"/>
      <c r="I1" s="84"/>
      <c r="J1" s="94" t="s">
        <v>53</v>
      </c>
      <c r="K1" s="91"/>
      <c r="L1" s="91"/>
      <c r="M1" s="95"/>
      <c r="N1" s="88"/>
      <c r="O1" s="88"/>
    </row>
    <row r="2" spans="1:15" ht="23.25">
      <c r="A2" s="84"/>
      <c r="B2" s="186"/>
      <c r="C2" s="186"/>
      <c r="D2" s="186"/>
      <c r="E2" s="186"/>
      <c r="F2" s="186"/>
      <c r="G2" s="186"/>
      <c r="H2" s="186"/>
      <c r="I2" s="84"/>
      <c r="J2" s="190" t="s">
        <v>259</v>
      </c>
      <c r="K2" s="190"/>
      <c r="L2" s="190"/>
      <c r="M2" s="190"/>
      <c r="N2" s="88"/>
      <c r="O2" s="88"/>
    </row>
    <row r="3" spans="1:15" ht="23.25">
      <c r="A3" s="84"/>
      <c r="B3" s="84"/>
      <c r="C3" s="84"/>
      <c r="D3" s="84"/>
      <c r="E3" s="84"/>
      <c r="F3" s="84"/>
      <c r="G3" s="84"/>
      <c r="H3" s="84"/>
      <c r="I3" s="75"/>
      <c r="J3" s="91" t="s">
        <v>187</v>
      </c>
      <c r="K3" s="91"/>
      <c r="L3" s="207" t="s">
        <v>260</v>
      </c>
      <c r="M3" s="208"/>
      <c r="N3" s="88"/>
      <c r="O3" s="88"/>
    </row>
    <row r="4" spans="1:15" ht="23.25">
      <c r="A4" s="84"/>
      <c r="B4" s="84"/>
      <c r="C4" s="84"/>
      <c r="D4" s="84"/>
      <c r="E4" s="84"/>
      <c r="F4" s="84"/>
      <c r="G4" s="84"/>
      <c r="H4" s="84"/>
      <c r="I4" s="84"/>
      <c r="J4" s="91" t="s">
        <v>213</v>
      </c>
      <c r="K4" s="91"/>
      <c r="L4" s="91" t="s">
        <v>208</v>
      </c>
      <c r="M4" s="95"/>
      <c r="N4" s="88"/>
      <c r="O4" s="88"/>
    </row>
    <row r="5" spans="1:15" ht="18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8"/>
      <c r="N5" s="88"/>
      <c r="O5" s="88"/>
    </row>
    <row r="6" spans="1:15" ht="18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8"/>
      <c r="N6" s="88"/>
      <c r="O6" s="88"/>
    </row>
    <row r="7" spans="1:15" ht="18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8"/>
      <c r="N7" s="88"/>
      <c r="O7" s="88"/>
    </row>
    <row r="8" spans="1:15" ht="18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8"/>
      <c r="N8" s="88"/>
      <c r="O8" s="88"/>
    </row>
    <row r="9" spans="1:15" ht="23.25">
      <c r="A9" s="188" t="s">
        <v>161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88"/>
      <c r="O9" s="88"/>
    </row>
    <row r="10" spans="1:15" ht="33" customHeight="1">
      <c r="A10" s="187" t="s">
        <v>249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88"/>
      <c r="O10" s="88"/>
    </row>
    <row r="11" spans="1:15" ht="23.25" customHeight="1">
      <c r="A11" s="85"/>
      <c r="B11" s="86"/>
      <c r="C11" s="87"/>
      <c r="D11" s="84"/>
      <c r="E11" s="191" t="s">
        <v>211</v>
      </c>
      <c r="F11" s="192"/>
      <c r="G11" s="192"/>
      <c r="H11" s="192"/>
      <c r="I11" s="192"/>
      <c r="J11" s="186"/>
      <c r="K11" s="189"/>
      <c r="L11" s="189"/>
      <c r="M11" s="189"/>
      <c r="N11" s="189"/>
      <c r="O11" s="88"/>
    </row>
    <row r="12" spans="1:15" ht="18.75">
      <c r="A12" s="85"/>
      <c r="B12" s="86"/>
      <c r="C12" s="75"/>
      <c r="D12" s="89"/>
      <c r="E12" s="89"/>
      <c r="F12" s="186"/>
      <c r="G12" s="189"/>
      <c r="H12" s="189"/>
      <c r="I12" s="189"/>
      <c r="J12" s="186"/>
      <c r="K12" s="189"/>
      <c r="L12" s="189"/>
      <c r="M12" s="189"/>
      <c r="N12" s="189"/>
      <c r="O12" s="88"/>
    </row>
    <row r="13" spans="1:15" ht="18.75">
      <c r="A13" s="85"/>
      <c r="B13" s="86"/>
      <c r="C13" s="75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8"/>
      <c r="O13" s="88"/>
    </row>
    <row r="14" spans="1:15" ht="18.75">
      <c r="A14" s="186"/>
      <c r="B14" s="189"/>
      <c r="C14" s="189"/>
      <c r="D14" s="189"/>
      <c r="E14" s="189"/>
      <c r="F14" s="186"/>
      <c r="G14" s="189"/>
      <c r="H14" s="189"/>
      <c r="I14" s="189"/>
      <c r="J14" s="186"/>
      <c r="K14" s="189"/>
      <c r="L14" s="189"/>
      <c r="M14" s="189"/>
      <c r="N14" s="189"/>
      <c r="O14" s="88"/>
    </row>
    <row r="15" spans="1:15" ht="18.75">
      <c r="A15" s="84"/>
      <c r="B15" s="84"/>
      <c r="C15" s="76"/>
      <c r="D15" s="89"/>
      <c r="E15" s="89"/>
      <c r="F15" s="186"/>
      <c r="G15" s="189"/>
      <c r="H15" s="189"/>
      <c r="I15" s="189"/>
      <c r="J15" s="186"/>
      <c r="K15" s="189"/>
      <c r="L15" s="189"/>
      <c r="M15" s="189"/>
      <c r="N15" s="189"/>
      <c r="O15" s="88"/>
    </row>
    <row r="16" spans="1:15" ht="18.75">
      <c r="A16" s="85"/>
      <c r="B16" s="86"/>
      <c r="C16" s="75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8"/>
      <c r="O16" s="88"/>
    </row>
    <row r="17" spans="1:15" ht="18.75">
      <c r="A17" s="186"/>
      <c r="B17" s="189"/>
      <c r="C17" s="189"/>
      <c r="D17" s="189"/>
      <c r="E17" s="90"/>
      <c r="F17" s="193"/>
      <c r="G17" s="193"/>
      <c r="H17" s="193"/>
      <c r="I17" s="193"/>
      <c r="J17" s="193"/>
      <c r="K17" s="193"/>
      <c r="L17" s="193"/>
      <c r="M17" s="193"/>
      <c r="N17" s="88"/>
      <c r="O17" s="88"/>
    </row>
    <row r="18" spans="1:15" ht="18.75">
      <c r="A18" s="186"/>
      <c r="B18" s="189"/>
      <c r="C18" s="189"/>
      <c r="D18" s="189"/>
      <c r="E18" s="189"/>
      <c r="F18" s="193"/>
      <c r="G18" s="193"/>
      <c r="H18" s="193"/>
      <c r="I18" s="193"/>
      <c r="J18" s="194"/>
      <c r="K18" s="194"/>
      <c r="L18" s="194"/>
      <c r="M18" s="194"/>
      <c r="N18" s="194"/>
      <c r="O18" s="194"/>
    </row>
    <row r="19" spans="1:15" ht="18.75">
      <c r="A19" s="186"/>
      <c r="B19" s="189"/>
      <c r="C19" s="189"/>
      <c r="D19" s="189"/>
      <c r="E19" s="189"/>
      <c r="F19" s="88"/>
      <c r="G19" s="88"/>
      <c r="H19" s="88"/>
      <c r="I19" s="88"/>
      <c r="J19" s="194"/>
      <c r="K19" s="194"/>
      <c r="L19" s="194"/>
      <c r="M19" s="194"/>
      <c r="N19" s="194"/>
      <c r="O19" s="194"/>
    </row>
    <row r="20" spans="1:15" ht="23.25">
      <c r="A20" s="91" t="s">
        <v>209</v>
      </c>
      <c r="B20" s="91"/>
      <c r="C20" s="92"/>
      <c r="D20" s="93"/>
      <c r="E20" s="93"/>
      <c r="F20" s="186"/>
      <c r="G20" s="189"/>
      <c r="H20" s="189"/>
      <c r="I20" s="189"/>
      <c r="J20" s="186"/>
      <c r="K20" s="189"/>
      <c r="L20" s="189"/>
      <c r="M20" s="189"/>
      <c r="N20" s="189"/>
      <c r="O20" s="88"/>
    </row>
    <row r="21" spans="1:15" ht="23.25">
      <c r="A21" s="197" t="s">
        <v>210</v>
      </c>
      <c r="B21" s="198"/>
      <c r="C21" s="198"/>
      <c r="D21" s="198"/>
      <c r="E21" s="198"/>
      <c r="F21" s="198"/>
      <c r="G21" s="198"/>
      <c r="H21" s="198"/>
      <c r="I21" s="198"/>
      <c r="J21" s="195"/>
      <c r="K21" s="196"/>
      <c r="L21" s="196"/>
      <c r="M21" s="196"/>
      <c r="N21" s="196"/>
      <c r="O21" s="196"/>
    </row>
    <row r="22" spans="1:15" ht="23.25">
      <c r="A22" s="197" t="s">
        <v>212</v>
      </c>
      <c r="B22" s="206"/>
      <c r="C22" s="206"/>
      <c r="D22" s="206"/>
      <c r="E22" s="206"/>
      <c r="F22" s="85"/>
      <c r="G22" s="86"/>
      <c r="H22" s="86"/>
      <c r="I22" s="86"/>
      <c r="J22" s="186"/>
      <c r="K22" s="193"/>
      <c r="L22" s="193"/>
      <c r="M22" s="193"/>
      <c r="N22" s="193"/>
      <c r="O22" s="193"/>
    </row>
    <row r="23" spans="1:15" ht="18.75">
      <c r="A23" s="186"/>
      <c r="B23" s="189"/>
      <c r="C23" s="189"/>
      <c r="D23" s="189"/>
      <c r="E23" s="189"/>
      <c r="F23" s="194"/>
      <c r="G23" s="194"/>
      <c r="H23" s="194"/>
      <c r="I23" s="194"/>
      <c r="J23" s="194"/>
      <c r="K23" s="194"/>
      <c r="L23" s="194"/>
      <c r="M23" s="194"/>
      <c r="N23" s="88"/>
      <c r="O23" s="88"/>
    </row>
    <row r="24" spans="1:15" ht="18.75">
      <c r="A24" s="186"/>
      <c r="B24" s="186"/>
      <c r="C24" s="186"/>
      <c r="D24" s="186"/>
      <c r="E24" s="186"/>
      <c r="F24" s="186"/>
      <c r="G24" s="189"/>
      <c r="H24" s="189"/>
      <c r="I24" s="189"/>
      <c r="J24" s="186"/>
      <c r="K24" s="189"/>
      <c r="L24" s="189"/>
      <c r="M24" s="189"/>
      <c r="N24" s="189"/>
      <c r="O24" s="88"/>
    </row>
    <row r="25" spans="1:15" ht="15.75">
      <c r="A25" s="203"/>
      <c r="B25" s="202"/>
      <c r="C25" s="202"/>
      <c r="D25" s="202"/>
      <c r="E25" s="202"/>
      <c r="F25" s="48"/>
      <c r="G25" s="48"/>
      <c r="H25" s="48"/>
      <c r="I25" s="48"/>
      <c r="J25" s="200"/>
      <c r="K25" s="200"/>
      <c r="L25" s="200"/>
      <c r="M25" s="200"/>
      <c r="N25" s="200"/>
      <c r="O25" s="74"/>
    </row>
    <row r="26" spans="1:15" ht="15.75">
      <c r="A26" s="77"/>
      <c r="B26" s="77"/>
      <c r="C26" s="77"/>
      <c r="D26" s="77"/>
      <c r="E26" s="77"/>
      <c r="F26" s="204"/>
      <c r="G26" s="204"/>
      <c r="H26" s="204"/>
      <c r="I26" s="204"/>
      <c r="J26" s="199"/>
      <c r="K26" s="199"/>
      <c r="L26" s="199"/>
      <c r="M26" s="199"/>
      <c r="N26" s="199"/>
      <c r="O26" s="199"/>
    </row>
    <row r="27" spans="1:15" ht="15.75">
      <c r="A27" s="205"/>
      <c r="B27" s="205"/>
      <c r="C27" s="205"/>
      <c r="D27" s="205"/>
      <c r="E27" s="74"/>
      <c r="F27" s="204"/>
      <c r="G27" s="204"/>
      <c r="H27" s="204"/>
      <c r="I27" s="204"/>
      <c r="J27" s="199"/>
      <c r="K27" s="199"/>
      <c r="L27" s="199"/>
      <c r="M27" s="199"/>
      <c r="N27" s="199"/>
      <c r="O27" s="199"/>
    </row>
    <row r="28" spans="1:4" ht="15.75">
      <c r="A28" s="205"/>
      <c r="B28" s="205"/>
      <c r="C28" s="205"/>
      <c r="D28" s="205"/>
    </row>
    <row r="29" spans="1:9" ht="15.75">
      <c r="A29" s="203"/>
      <c r="B29" s="202"/>
      <c r="C29" s="202"/>
      <c r="D29" s="202"/>
      <c r="E29" s="202"/>
      <c r="F29" s="48"/>
      <c r="G29" s="67"/>
      <c r="H29" s="67"/>
      <c r="I29" s="67"/>
    </row>
    <row r="30" spans="1:9" ht="15.75">
      <c r="A30" s="203"/>
      <c r="B30" s="203"/>
      <c r="C30" s="203"/>
      <c r="D30" s="203"/>
      <c r="E30" s="203"/>
      <c r="F30" s="203"/>
      <c r="G30" s="198"/>
      <c r="H30" s="198"/>
      <c r="I30" s="198"/>
    </row>
    <row r="31" spans="1:14" ht="15.75">
      <c r="A31" s="49"/>
      <c r="B31" s="49"/>
      <c r="C31" s="49"/>
      <c r="D31" s="49"/>
      <c r="E31" s="49"/>
      <c r="J31" s="199"/>
      <c r="K31" s="199"/>
      <c r="L31" s="199"/>
      <c r="M31" s="199"/>
      <c r="N31" s="199"/>
    </row>
    <row r="32" spans="10:14" ht="15">
      <c r="J32" s="199"/>
      <c r="K32" s="199"/>
      <c r="L32" s="199"/>
      <c r="M32" s="199"/>
      <c r="N32" s="199"/>
    </row>
    <row r="34" spans="10:14" ht="15">
      <c r="J34" s="201"/>
      <c r="K34" s="201"/>
      <c r="L34" s="201"/>
      <c r="M34" s="201"/>
      <c r="N34" s="201"/>
    </row>
    <row r="35" spans="10:14" ht="15">
      <c r="J35" s="198"/>
      <c r="K35" s="198"/>
      <c r="L35" s="198"/>
      <c r="M35" s="198"/>
      <c r="N35" s="198"/>
    </row>
    <row r="37" spans="10:13" ht="15.75">
      <c r="J37" s="202"/>
      <c r="K37" s="202"/>
      <c r="L37" s="202"/>
      <c r="M37" s="202"/>
    </row>
    <row r="38" spans="10:13" ht="15.75">
      <c r="J38" s="203"/>
      <c r="K38" s="203"/>
      <c r="L38" s="203"/>
      <c r="M38" s="203"/>
    </row>
  </sheetData>
  <sheetProtection/>
  <mergeCells count="52">
    <mergeCell ref="A22:E22"/>
    <mergeCell ref="A23:E23"/>
    <mergeCell ref="L3:M3"/>
    <mergeCell ref="A17:D17"/>
    <mergeCell ref="A18:E18"/>
    <mergeCell ref="A24:E24"/>
    <mergeCell ref="F23:I23"/>
    <mergeCell ref="F24:I24"/>
    <mergeCell ref="J14:N14"/>
    <mergeCell ref="J15:N15"/>
    <mergeCell ref="F27:I27"/>
    <mergeCell ref="A27:D27"/>
    <mergeCell ref="A30:E30"/>
    <mergeCell ref="F30:I30"/>
    <mergeCell ref="A25:E25"/>
    <mergeCell ref="A29:E29"/>
    <mergeCell ref="A28:D28"/>
    <mergeCell ref="J34:N34"/>
    <mergeCell ref="J35:N35"/>
    <mergeCell ref="J37:M37"/>
    <mergeCell ref="J38:M38"/>
    <mergeCell ref="F14:I14"/>
    <mergeCell ref="F15:I15"/>
    <mergeCell ref="F17:I17"/>
    <mergeCell ref="F18:I18"/>
    <mergeCell ref="F20:I20"/>
    <mergeCell ref="F26:I26"/>
    <mergeCell ref="J31:N31"/>
    <mergeCell ref="J32:N32"/>
    <mergeCell ref="J20:N20"/>
    <mergeCell ref="J23:M23"/>
    <mergeCell ref="J26:O26"/>
    <mergeCell ref="J27:O27"/>
    <mergeCell ref="J22:O22"/>
    <mergeCell ref="J24:N24"/>
    <mergeCell ref="J25:N25"/>
    <mergeCell ref="J17:M17"/>
    <mergeCell ref="A14:E14"/>
    <mergeCell ref="J18:O18"/>
    <mergeCell ref="J19:O19"/>
    <mergeCell ref="J21:O21"/>
    <mergeCell ref="A19:E19"/>
    <mergeCell ref="A21:I21"/>
    <mergeCell ref="B1:H1"/>
    <mergeCell ref="B2:H2"/>
    <mergeCell ref="A10:M10"/>
    <mergeCell ref="A9:M9"/>
    <mergeCell ref="J11:N11"/>
    <mergeCell ref="J12:N12"/>
    <mergeCell ref="F12:I12"/>
    <mergeCell ref="J2:M2"/>
    <mergeCell ref="E11:I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1" max="1" width="23.00390625" style="1" customWidth="1"/>
    <col min="2" max="2" width="8.00390625" style="0" customWidth="1"/>
    <col min="3" max="3" width="7.7109375" style="0" customWidth="1"/>
    <col min="4" max="4" width="7.57421875" style="0" customWidth="1"/>
    <col min="5" max="5" width="12.8515625" style="0" customWidth="1"/>
    <col min="6" max="6" width="8.140625" style="0" customWidth="1"/>
    <col min="7" max="7" width="5.57421875" style="0" customWidth="1"/>
    <col min="8" max="8" width="6.140625" style="0" customWidth="1"/>
    <col min="9" max="11" width="6.28125" style="0" customWidth="1"/>
    <col min="12" max="12" width="7.28125" style="0" customWidth="1"/>
    <col min="13" max="13" width="9.28125" style="0" customWidth="1"/>
    <col min="14" max="15" width="6.28125" style="0" customWidth="1"/>
    <col min="16" max="16" width="7.57421875" style="0" customWidth="1"/>
    <col min="17" max="19" width="6.28125" style="0" customWidth="1"/>
    <col min="20" max="20" width="6.8515625" style="0" customWidth="1"/>
  </cols>
  <sheetData>
    <row r="1" spans="1:20" ht="18.75">
      <c r="A1" s="210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5.75">
      <c r="A2" s="212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246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18.75" customHeight="1">
      <c r="A3" s="212"/>
      <c r="B3" s="212" t="s">
        <v>9</v>
      </c>
      <c r="C3" s="247"/>
      <c r="D3" s="247"/>
      <c r="E3" s="247"/>
      <c r="F3" s="246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23" t="s">
        <v>90</v>
      </c>
    </row>
    <row r="4" spans="1:20" ht="18.75" customHeight="1">
      <c r="A4" s="7" t="s">
        <v>2</v>
      </c>
      <c r="B4" s="8"/>
      <c r="C4" s="5"/>
      <c r="D4" s="5"/>
      <c r="E4" s="5"/>
      <c r="F4" s="5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3"/>
    </row>
    <row r="5" spans="1:20" ht="44.25" customHeight="1">
      <c r="A5" s="104" t="s">
        <v>204</v>
      </c>
      <c r="B5" s="171">
        <v>100</v>
      </c>
      <c r="C5" s="111">
        <v>12.6</v>
      </c>
      <c r="D5" s="111">
        <v>14.1</v>
      </c>
      <c r="E5" s="111">
        <v>7.5</v>
      </c>
      <c r="F5" s="111">
        <v>208.3</v>
      </c>
      <c r="G5" s="126">
        <v>80.17</v>
      </c>
      <c r="H5" s="126">
        <v>9.49</v>
      </c>
      <c r="I5" s="79">
        <v>0.1</v>
      </c>
      <c r="J5" s="79">
        <v>74.1</v>
      </c>
      <c r="K5" s="79">
        <v>103.5</v>
      </c>
      <c r="L5" s="79">
        <v>0.0057</v>
      </c>
      <c r="M5" s="79">
        <v>0.03</v>
      </c>
      <c r="N5" s="79">
        <v>0.04</v>
      </c>
      <c r="O5" s="79">
        <v>0.16</v>
      </c>
      <c r="P5" s="79">
        <v>0.016</v>
      </c>
      <c r="Q5" s="79">
        <v>53</v>
      </c>
      <c r="R5" s="79">
        <v>2.6</v>
      </c>
      <c r="S5" s="79"/>
      <c r="T5" s="79">
        <v>498</v>
      </c>
    </row>
    <row r="6" spans="1:20" ht="15.75" customHeight="1">
      <c r="A6" s="104" t="s">
        <v>69</v>
      </c>
      <c r="B6" s="109">
        <v>150</v>
      </c>
      <c r="C6" s="166">
        <v>3.9</v>
      </c>
      <c r="D6" s="116">
        <v>8.7</v>
      </c>
      <c r="E6" s="116">
        <v>14.7</v>
      </c>
      <c r="F6" s="116">
        <v>128.95</v>
      </c>
      <c r="G6" s="167">
        <v>92.25</v>
      </c>
      <c r="H6" s="167">
        <v>18.1</v>
      </c>
      <c r="I6" s="167">
        <v>0.5</v>
      </c>
      <c r="J6" s="167">
        <v>74.25</v>
      </c>
      <c r="K6" s="167">
        <v>139.7</v>
      </c>
      <c r="L6" s="167">
        <v>0.006</v>
      </c>
      <c r="M6" s="167">
        <v>0.0001</v>
      </c>
      <c r="N6" s="167">
        <v>0.24</v>
      </c>
      <c r="O6" s="167">
        <v>0.09</v>
      </c>
      <c r="P6" s="167"/>
      <c r="Q6" s="167">
        <v>450</v>
      </c>
      <c r="R6" s="167"/>
      <c r="S6" s="167">
        <v>7.5</v>
      </c>
      <c r="T6" s="168">
        <v>534</v>
      </c>
    </row>
    <row r="7" spans="1:20" ht="15.75">
      <c r="A7" s="104" t="s">
        <v>92</v>
      </c>
      <c r="B7" s="109">
        <v>200</v>
      </c>
      <c r="C7" s="111"/>
      <c r="D7" s="111"/>
      <c r="E7" s="111">
        <v>12.4</v>
      </c>
      <c r="F7" s="111">
        <v>51</v>
      </c>
      <c r="G7" s="79">
        <v>9.28</v>
      </c>
      <c r="H7" s="79">
        <v>1.88</v>
      </c>
      <c r="I7" s="79">
        <v>0.08</v>
      </c>
      <c r="J7" s="79">
        <v>1.6</v>
      </c>
      <c r="K7" s="79">
        <v>2.24</v>
      </c>
      <c r="L7" s="79"/>
      <c r="M7" s="79"/>
      <c r="N7" s="79">
        <v>0.72</v>
      </c>
      <c r="O7" s="79">
        <v>0.002</v>
      </c>
      <c r="P7" s="79">
        <v>0.002</v>
      </c>
      <c r="Q7" s="79">
        <v>0.2</v>
      </c>
      <c r="R7" s="79"/>
      <c r="S7" s="79">
        <v>2.92</v>
      </c>
      <c r="T7" s="125">
        <v>699</v>
      </c>
    </row>
    <row r="8" spans="1:20" ht="15.75">
      <c r="A8" s="104" t="s">
        <v>64</v>
      </c>
      <c r="B8" s="112">
        <v>30</v>
      </c>
      <c r="C8" s="110">
        <v>2.21</v>
      </c>
      <c r="D8" s="111">
        <v>1.35</v>
      </c>
      <c r="E8" s="111">
        <v>13.05</v>
      </c>
      <c r="F8" s="111">
        <v>142.2</v>
      </c>
      <c r="G8" s="79">
        <v>37.5</v>
      </c>
      <c r="H8" s="79">
        <v>12.3</v>
      </c>
      <c r="I8" s="79">
        <v>0.08</v>
      </c>
      <c r="J8" s="79">
        <v>38.7</v>
      </c>
      <c r="K8" s="79">
        <v>42.3</v>
      </c>
      <c r="L8" s="79"/>
      <c r="M8" s="79">
        <v>1E-05</v>
      </c>
      <c r="N8" s="79"/>
      <c r="O8" s="79">
        <v>0.12</v>
      </c>
      <c r="P8" s="79">
        <v>0.0075</v>
      </c>
      <c r="Q8" s="79"/>
      <c r="R8" s="79"/>
      <c r="S8" s="79">
        <v>0.006</v>
      </c>
      <c r="T8" s="79" t="s">
        <v>199</v>
      </c>
    </row>
    <row r="9" spans="1:20" ht="15.75">
      <c r="A9" s="118" t="s">
        <v>65</v>
      </c>
      <c r="B9" s="109">
        <v>20</v>
      </c>
      <c r="C9" s="110">
        <v>1.7</v>
      </c>
      <c r="D9" s="111">
        <v>0.66</v>
      </c>
      <c r="E9" s="111">
        <v>8.5</v>
      </c>
      <c r="F9" s="111">
        <v>51.8</v>
      </c>
      <c r="G9" s="79">
        <v>14.6</v>
      </c>
      <c r="H9" s="79">
        <v>8</v>
      </c>
      <c r="I9" s="79">
        <v>0.57</v>
      </c>
      <c r="J9" s="79">
        <v>25</v>
      </c>
      <c r="K9" s="79">
        <v>33.2</v>
      </c>
      <c r="L9" s="79"/>
      <c r="M9" s="79"/>
      <c r="N9" s="79">
        <v>0.001</v>
      </c>
      <c r="O9" s="79">
        <v>0.086</v>
      </c>
      <c r="P9" s="79">
        <v>0.0066</v>
      </c>
      <c r="Q9" s="79"/>
      <c r="R9" s="79"/>
      <c r="S9" s="79">
        <v>0.008</v>
      </c>
      <c r="T9" s="79" t="s">
        <v>199</v>
      </c>
    </row>
    <row r="10" spans="1:20" ht="15.75">
      <c r="A10" s="140" t="s">
        <v>55</v>
      </c>
      <c r="B10" s="114">
        <f>SUM(B5:B9)</f>
        <v>500</v>
      </c>
      <c r="C10" s="142">
        <f aca="true" t="shared" si="0" ref="C10:I10">SUM(C5:C9)</f>
        <v>20.41</v>
      </c>
      <c r="D10" s="142">
        <f t="shared" si="0"/>
        <v>24.81</v>
      </c>
      <c r="E10" s="142">
        <f t="shared" si="0"/>
        <v>56.150000000000006</v>
      </c>
      <c r="F10" s="142">
        <f t="shared" si="0"/>
        <v>582.25</v>
      </c>
      <c r="G10" s="142">
        <f t="shared" si="0"/>
        <v>233.8</v>
      </c>
      <c r="H10" s="142">
        <f t="shared" si="0"/>
        <v>49.77</v>
      </c>
      <c r="I10" s="142">
        <f t="shared" si="0"/>
        <v>1.3299999999999998</v>
      </c>
      <c r="J10" s="142">
        <f aca="true" t="shared" si="1" ref="J10:S10">SUM(J5:J9)</f>
        <v>213.64999999999998</v>
      </c>
      <c r="K10" s="142">
        <f t="shared" si="1"/>
        <v>320.94</v>
      </c>
      <c r="L10" s="142">
        <f t="shared" si="1"/>
        <v>0.0117</v>
      </c>
      <c r="M10" s="142">
        <f t="shared" si="1"/>
        <v>0.030109999999999998</v>
      </c>
      <c r="N10" s="142">
        <f t="shared" si="1"/>
        <v>1.001</v>
      </c>
      <c r="O10" s="142">
        <f t="shared" si="1"/>
        <v>0.45799999999999996</v>
      </c>
      <c r="P10" s="142">
        <f t="shared" si="1"/>
        <v>0.032100000000000004</v>
      </c>
      <c r="Q10" s="142">
        <f t="shared" si="1"/>
        <v>503.2</v>
      </c>
      <c r="R10" s="142">
        <f t="shared" si="1"/>
        <v>2.6</v>
      </c>
      <c r="S10" s="142">
        <f t="shared" si="1"/>
        <v>10.434</v>
      </c>
      <c r="T10" s="142"/>
    </row>
    <row r="11" spans="1:20" ht="15.75">
      <c r="A11" s="140" t="s">
        <v>3</v>
      </c>
      <c r="B11" s="109"/>
      <c r="C11" s="110"/>
      <c r="D11" s="111"/>
      <c r="E11" s="111"/>
      <c r="F11" s="11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33.75" customHeight="1">
      <c r="A12" s="129" t="s">
        <v>140</v>
      </c>
      <c r="B12" s="130">
        <v>60</v>
      </c>
      <c r="C12" s="111">
        <v>1.02</v>
      </c>
      <c r="D12" s="111">
        <v>3.64</v>
      </c>
      <c r="E12" s="111">
        <v>5.64</v>
      </c>
      <c r="F12" s="111">
        <v>50.76</v>
      </c>
      <c r="G12" s="79">
        <v>25.84</v>
      </c>
      <c r="H12" s="79">
        <v>4.93</v>
      </c>
      <c r="I12" s="79"/>
      <c r="J12" s="131"/>
      <c r="K12" s="131">
        <v>96</v>
      </c>
      <c r="L12" s="131"/>
      <c r="M12" s="131"/>
      <c r="N12" s="131"/>
      <c r="O12" s="131"/>
      <c r="P12" s="131">
        <v>0.0003</v>
      </c>
      <c r="Q12" s="131">
        <v>1.14</v>
      </c>
      <c r="R12" s="131"/>
      <c r="S12" s="131">
        <v>5.11</v>
      </c>
      <c r="T12" s="132" t="s">
        <v>191</v>
      </c>
    </row>
    <row r="13" spans="1:20" ht="15.75">
      <c r="A13" s="104" t="s">
        <v>225</v>
      </c>
      <c r="B13" s="105">
        <v>250</v>
      </c>
      <c r="C13" s="110">
        <v>4.75</v>
      </c>
      <c r="D13" s="111">
        <v>4.75</v>
      </c>
      <c r="E13" s="111">
        <v>11.5</v>
      </c>
      <c r="F13" s="111">
        <v>156.5</v>
      </c>
      <c r="G13" s="79">
        <v>72.15</v>
      </c>
      <c r="H13" s="79">
        <v>8.45</v>
      </c>
      <c r="I13" s="79">
        <v>0.32</v>
      </c>
      <c r="J13" s="79">
        <v>193.8</v>
      </c>
      <c r="K13" s="79">
        <v>75.6</v>
      </c>
      <c r="L13" s="79">
        <v>0.016</v>
      </c>
      <c r="M13" s="79"/>
      <c r="N13" s="79">
        <v>1.3</v>
      </c>
      <c r="O13" s="79"/>
      <c r="P13" s="79">
        <v>0.09</v>
      </c>
      <c r="Q13" s="79">
        <v>131</v>
      </c>
      <c r="R13" s="79"/>
      <c r="S13" s="79">
        <v>11</v>
      </c>
      <c r="T13" s="79">
        <v>134</v>
      </c>
    </row>
    <row r="14" spans="1:20" ht="15.75">
      <c r="A14" s="118" t="s">
        <v>203</v>
      </c>
      <c r="B14" s="109">
        <v>200</v>
      </c>
      <c r="C14" s="116">
        <v>10.7</v>
      </c>
      <c r="D14" s="116">
        <v>19.7</v>
      </c>
      <c r="E14" s="116">
        <v>38.35</v>
      </c>
      <c r="F14" s="116">
        <v>369.4</v>
      </c>
      <c r="G14" s="116">
        <v>15.88</v>
      </c>
      <c r="H14" s="116">
        <v>8.07</v>
      </c>
      <c r="I14" s="116">
        <v>1.7</v>
      </c>
      <c r="J14" s="116">
        <v>119.7</v>
      </c>
      <c r="K14" s="116">
        <v>13.75</v>
      </c>
      <c r="L14" s="116">
        <v>0.005</v>
      </c>
      <c r="M14" s="116"/>
      <c r="N14" s="116">
        <v>0.58</v>
      </c>
      <c r="O14" s="116">
        <v>0.041</v>
      </c>
      <c r="P14" s="116">
        <v>0.091</v>
      </c>
      <c r="Q14" s="116">
        <v>46</v>
      </c>
      <c r="R14" s="116">
        <v>3.4</v>
      </c>
      <c r="S14" s="116">
        <v>1.23</v>
      </c>
      <c r="T14" s="96"/>
    </row>
    <row r="15" spans="1:20" ht="15.75">
      <c r="A15" s="115" t="s">
        <v>110</v>
      </c>
      <c r="B15" s="109">
        <v>200</v>
      </c>
      <c r="C15" s="116">
        <v>1</v>
      </c>
      <c r="D15" s="116">
        <v>0.2</v>
      </c>
      <c r="E15" s="116">
        <v>20.2</v>
      </c>
      <c r="F15" s="116">
        <v>92</v>
      </c>
      <c r="G15" s="116">
        <v>14</v>
      </c>
      <c r="H15" s="116">
        <v>8</v>
      </c>
      <c r="I15" s="116">
        <v>0.8</v>
      </c>
      <c r="J15" s="116">
        <v>14</v>
      </c>
      <c r="K15" s="116">
        <v>110</v>
      </c>
      <c r="L15" s="116">
        <v>0.002</v>
      </c>
      <c r="M15" s="116"/>
      <c r="N15" s="116"/>
      <c r="O15" s="116">
        <v>0.02</v>
      </c>
      <c r="P15" s="116">
        <v>0.02</v>
      </c>
      <c r="Q15" s="116"/>
      <c r="R15" s="116"/>
      <c r="S15" s="116">
        <v>21</v>
      </c>
      <c r="T15" s="116" t="s">
        <v>199</v>
      </c>
    </row>
    <row r="16" spans="1:20" ht="15.75">
      <c r="A16" s="115" t="s">
        <v>64</v>
      </c>
      <c r="B16" s="109">
        <v>60</v>
      </c>
      <c r="C16" s="110">
        <v>4.42</v>
      </c>
      <c r="D16" s="111">
        <v>2.7</v>
      </c>
      <c r="E16" s="111">
        <v>26.1</v>
      </c>
      <c r="F16" s="111">
        <v>92</v>
      </c>
      <c r="G16" s="79">
        <v>75</v>
      </c>
      <c r="H16" s="79">
        <v>20.6</v>
      </c>
      <c r="I16" s="79">
        <v>0.16</v>
      </c>
      <c r="J16" s="79">
        <v>77.4</v>
      </c>
      <c r="K16" s="79">
        <v>84.6</v>
      </c>
      <c r="L16" s="79"/>
      <c r="M16" s="79">
        <v>2E-05</v>
      </c>
      <c r="N16" s="79"/>
      <c r="O16" s="79">
        <v>0.24</v>
      </c>
      <c r="P16" s="79">
        <v>0.015</v>
      </c>
      <c r="Q16" s="79"/>
      <c r="R16" s="79"/>
      <c r="S16" s="79">
        <v>0.012</v>
      </c>
      <c r="T16" s="79" t="s">
        <v>199</v>
      </c>
    </row>
    <row r="17" spans="1:20" ht="15.75">
      <c r="A17" s="115" t="s">
        <v>65</v>
      </c>
      <c r="B17" s="109">
        <v>30</v>
      </c>
      <c r="C17" s="111">
        <v>2.55</v>
      </c>
      <c r="D17" s="111">
        <v>0.99</v>
      </c>
      <c r="E17" s="111">
        <v>12.75</v>
      </c>
      <c r="F17" s="111">
        <v>77.7</v>
      </c>
      <c r="G17" s="79">
        <v>21.9</v>
      </c>
      <c r="H17" s="79">
        <v>12</v>
      </c>
      <c r="I17" s="79">
        <v>0.85</v>
      </c>
      <c r="J17" s="79">
        <v>37.5</v>
      </c>
      <c r="K17" s="79">
        <v>49.8</v>
      </c>
      <c r="L17" s="79"/>
      <c r="M17" s="79"/>
      <c r="N17" s="79">
        <v>0.015</v>
      </c>
      <c r="O17" s="79">
        <v>0.13</v>
      </c>
      <c r="P17" s="79">
        <v>0.01</v>
      </c>
      <c r="Q17" s="79"/>
      <c r="R17" s="79"/>
      <c r="S17" s="79">
        <v>0.012</v>
      </c>
      <c r="T17" s="79" t="s">
        <v>199</v>
      </c>
    </row>
    <row r="18" spans="1:20" ht="15.75">
      <c r="A18" s="140" t="s">
        <v>58</v>
      </c>
      <c r="B18" s="114">
        <f>SUM(B12:B17)</f>
        <v>800</v>
      </c>
      <c r="C18" s="142">
        <f aca="true" t="shared" si="2" ref="C18:S18">SUM(C12:C17)</f>
        <v>24.44</v>
      </c>
      <c r="D18" s="142">
        <f t="shared" si="2"/>
        <v>31.979999999999997</v>
      </c>
      <c r="E18" s="142">
        <f t="shared" si="2"/>
        <v>114.53999999999999</v>
      </c>
      <c r="F18" s="142">
        <f t="shared" si="2"/>
        <v>838.36</v>
      </c>
      <c r="G18" s="142">
        <f t="shared" si="2"/>
        <v>224.77</v>
      </c>
      <c r="H18" s="142">
        <f t="shared" si="2"/>
        <v>62.05</v>
      </c>
      <c r="I18" s="142">
        <f t="shared" si="2"/>
        <v>3.8300000000000005</v>
      </c>
      <c r="J18" s="142">
        <f t="shared" si="2"/>
        <v>442.4</v>
      </c>
      <c r="K18" s="142">
        <f t="shared" si="2"/>
        <v>429.75000000000006</v>
      </c>
      <c r="L18" s="142">
        <f t="shared" si="2"/>
        <v>0.023</v>
      </c>
      <c r="M18" s="142">
        <f t="shared" si="2"/>
        <v>2E-05</v>
      </c>
      <c r="N18" s="142">
        <f t="shared" si="2"/>
        <v>1.8949999999999998</v>
      </c>
      <c r="O18" s="142">
        <f t="shared" si="2"/>
        <v>0.431</v>
      </c>
      <c r="P18" s="142">
        <f t="shared" si="2"/>
        <v>0.2263</v>
      </c>
      <c r="Q18" s="142">
        <f t="shared" si="2"/>
        <v>178.14</v>
      </c>
      <c r="R18" s="142">
        <f t="shared" si="2"/>
        <v>3.4</v>
      </c>
      <c r="S18" s="142">
        <f t="shared" si="2"/>
        <v>38.364000000000004</v>
      </c>
      <c r="T18" s="142"/>
    </row>
    <row r="19" spans="1:20" ht="15.75">
      <c r="A19" s="140" t="s">
        <v>4</v>
      </c>
      <c r="B19" s="109"/>
      <c r="C19" s="110"/>
      <c r="D19" s="111"/>
      <c r="E19" s="111"/>
      <c r="F19" s="111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5.75">
      <c r="A20" s="118" t="s">
        <v>129</v>
      </c>
      <c r="B20" s="109">
        <v>200</v>
      </c>
      <c r="C20" s="125">
        <v>3.8</v>
      </c>
      <c r="D20" s="125">
        <v>3.75</v>
      </c>
      <c r="E20" s="125">
        <v>16.5</v>
      </c>
      <c r="F20" s="125">
        <v>108.5</v>
      </c>
      <c r="G20" s="125">
        <v>178.5</v>
      </c>
      <c r="H20" s="125">
        <v>18</v>
      </c>
      <c r="I20" s="125">
        <v>0.15</v>
      </c>
      <c r="J20" s="125">
        <v>136.5</v>
      </c>
      <c r="K20" s="125">
        <v>60</v>
      </c>
      <c r="L20" s="125">
        <v>0.015</v>
      </c>
      <c r="M20" s="125">
        <v>0.003</v>
      </c>
      <c r="N20" s="125">
        <v>0.15</v>
      </c>
      <c r="O20" s="125">
        <v>0.045</v>
      </c>
      <c r="P20" s="125">
        <v>0.22</v>
      </c>
      <c r="Q20" s="125">
        <v>33</v>
      </c>
      <c r="R20" s="125"/>
      <c r="S20" s="125">
        <v>0.9</v>
      </c>
      <c r="T20" s="125" t="s">
        <v>199</v>
      </c>
    </row>
    <row r="21" spans="1:20" ht="15.75">
      <c r="A21" s="115" t="s">
        <v>66</v>
      </c>
      <c r="B21" s="109">
        <v>100</v>
      </c>
      <c r="C21" s="110">
        <v>0.9</v>
      </c>
      <c r="D21" s="111">
        <v>0.2</v>
      </c>
      <c r="E21" s="111">
        <v>8.1</v>
      </c>
      <c r="F21" s="111">
        <v>43</v>
      </c>
      <c r="G21" s="79">
        <v>34</v>
      </c>
      <c r="H21" s="79">
        <v>13</v>
      </c>
      <c r="I21" s="79">
        <v>0.3</v>
      </c>
      <c r="J21" s="79">
        <v>23</v>
      </c>
      <c r="K21" s="79">
        <v>97</v>
      </c>
      <c r="L21" s="79"/>
      <c r="M21" s="79">
        <v>0.0005</v>
      </c>
      <c r="N21" s="79">
        <v>0.017</v>
      </c>
      <c r="O21" s="79">
        <v>0.04</v>
      </c>
      <c r="P21" s="79">
        <v>0.03</v>
      </c>
      <c r="Q21" s="79">
        <v>8</v>
      </c>
      <c r="R21" s="79"/>
      <c r="S21" s="79">
        <v>20</v>
      </c>
      <c r="T21" s="79" t="s">
        <v>199</v>
      </c>
    </row>
    <row r="22" spans="1:20" ht="15.75">
      <c r="A22" s="140" t="s">
        <v>56</v>
      </c>
      <c r="B22" s="114">
        <v>300</v>
      </c>
      <c r="C22" s="142">
        <f aca="true" t="shared" si="3" ref="C22:S22">SUM(C20:C21)</f>
        <v>4.7</v>
      </c>
      <c r="D22" s="142">
        <f t="shared" si="3"/>
        <v>3.95</v>
      </c>
      <c r="E22" s="142">
        <f t="shared" si="3"/>
        <v>24.6</v>
      </c>
      <c r="F22" s="142">
        <f t="shared" si="3"/>
        <v>151.5</v>
      </c>
      <c r="G22" s="142">
        <f t="shared" si="3"/>
        <v>212.5</v>
      </c>
      <c r="H22" s="142">
        <f t="shared" si="3"/>
        <v>31</v>
      </c>
      <c r="I22" s="142">
        <f t="shared" si="3"/>
        <v>0.44999999999999996</v>
      </c>
      <c r="J22" s="142">
        <f t="shared" si="3"/>
        <v>159.5</v>
      </c>
      <c r="K22" s="142">
        <f t="shared" si="3"/>
        <v>157</v>
      </c>
      <c r="L22" s="142">
        <f t="shared" si="3"/>
        <v>0.015</v>
      </c>
      <c r="M22" s="142">
        <f t="shared" si="3"/>
        <v>0.0035</v>
      </c>
      <c r="N22" s="142">
        <f t="shared" si="3"/>
        <v>0.16699999999999998</v>
      </c>
      <c r="O22" s="142">
        <f t="shared" si="3"/>
        <v>0.08499999999999999</v>
      </c>
      <c r="P22" s="142">
        <f t="shared" si="3"/>
        <v>0.25</v>
      </c>
      <c r="Q22" s="142">
        <f t="shared" si="3"/>
        <v>41</v>
      </c>
      <c r="R22" s="142">
        <f t="shared" si="3"/>
        <v>0</v>
      </c>
      <c r="S22" s="142">
        <f t="shared" si="3"/>
        <v>20.9</v>
      </c>
      <c r="T22" s="142"/>
    </row>
    <row r="23" spans="1:20" ht="15.75">
      <c r="A23" s="9" t="s">
        <v>10</v>
      </c>
      <c r="B23" s="10"/>
      <c r="C23" s="50">
        <f aca="true" t="shared" si="4" ref="C23:S23">SUM(C10+C18+C22)</f>
        <v>49.550000000000004</v>
      </c>
      <c r="D23" s="50">
        <f t="shared" si="4"/>
        <v>60.739999999999995</v>
      </c>
      <c r="E23" s="50">
        <f t="shared" si="4"/>
        <v>195.29</v>
      </c>
      <c r="F23" s="50">
        <f t="shared" si="4"/>
        <v>1572.1100000000001</v>
      </c>
      <c r="G23" s="50">
        <f t="shared" si="4"/>
        <v>671.07</v>
      </c>
      <c r="H23" s="50">
        <f t="shared" si="4"/>
        <v>142.82</v>
      </c>
      <c r="I23" s="50">
        <f t="shared" si="4"/>
        <v>5.61</v>
      </c>
      <c r="J23" s="50">
        <f t="shared" si="4"/>
        <v>815.55</v>
      </c>
      <c r="K23" s="50">
        <f t="shared" si="4"/>
        <v>907.69</v>
      </c>
      <c r="L23" s="50">
        <f t="shared" si="4"/>
        <v>0.0497</v>
      </c>
      <c r="M23" s="50">
        <f t="shared" si="4"/>
        <v>0.03363</v>
      </c>
      <c r="N23" s="50">
        <f t="shared" si="4"/>
        <v>3.0629999999999997</v>
      </c>
      <c r="O23" s="50">
        <f t="shared" si="4"/>
        <v>0.974</v>
      </c>
      <c r="P23" s="50">
        <f t="shared" si="4"/>
        <v>0.5084</v>
      </c>
      <c r="Q23" s="50">
        <f t="shared" si="4"/>
        <v>722.3399999999999</v>
      </c>
      <c r="R23" s="50">
        <f t="shared" si="4"/>
        <v>6</v>
      </c>
      <c r="S23" s="50">
        <f t="shared" si="4"/>
        <v>69.69800000000001</v>
      </c>
      <c r="T23" s="50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workbookViewId="0" topLeftCell="A1">
      <selection activeCell="Q16" sqref="Q16"/>
    </sheetView>
  </sheetViews>
  <sheetFormatPr defaultColWidth="9.140625" defaultRowHeight="15"/>
  <cols>
    <col min="1" max="1" width="27.2812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1" width="5.8515625" style="0" customWidth="1"/>
    <col min="12" max="12" width="7.28125" style="0" customWidth="1"/>
    <col min="13" max="13" width="8.140625" style="0" customWidth="1"/>
    <col min="14" max="18" width="5.8515625" style="0" customWidth="1"/>
    <col min="19" max="19" width="4.140625" style="0" customWidth="1"/>
    <col min="20" max="20" width="10.421875" style="0" customWidth="1"/>
    <col min="21" max="21" width="2.00390625" style="0" customWidth="1"/>
  </cols>
  <sheetData>
    <row r="1" spans="1:20" ht="18.75">
      <c r="A1" s="210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5">
      <c r="A2" s="212" t="s">
        <v>0</v>
      </c>
      <c r="B2" s="25" t="s">
        <v>1</v>
      </c>
      <c r="C2" s="25" t="s">
        <v>5</v>
      </c>
      <c r="D2" s="25" t="s">
        <v>6</v>
      </c>
      <c r="E2" s="26" t="s">
        <v>7</v>
      </c>
      <c r="F2" s="213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33" customHeight="1">
      <c r="A3" s="212"/>
      <c r="B3" s="219" t="s">
        <v>9</v>
      </c>
      <c r="C3" s="220"/>
      <c r="D3" s="220"/>
      <c r="E3" s="220"/>
      <c r="F3" s="213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39" t="s">
        <v>90</v>
      </c>
    </row>
    <row r="4" spans="1:20" ht="15.75">
      <c r="A4" s="7" t="s">
        <v>2</v>
      </c>
      <c r="B4" s="8"/>
      <c r="C4" s="5"/>
      <c r="D4" s="5"/>
      <c r="E4" s="5"/>
      <c r="F4" s="5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0"/>
    </row>
    <row r="5" spans="1:20" ht="33" customHeight="1">
      <c r="A5" s="118" t="s">
        <v>115</v>
      </c>
      <c r="B5" s="105">
        <v>150</v>
      </c>
      <c r="C5" s="111">
        <v>14.3</v>
      </c>
      <c r="D5" s="111">
        <v>20.6</v>
      </c>
      <c r="E5" s="111">
        <v>2.85</v>
      </c>
      <c r="F5" s="111">
        <v>212.9</v>
      </c>
      <c r="G5" s="126">
        <v>242</v>
      </c>
      <c r="H5" s="126">
        <v>11.6</v>
      </c>
      <c r="I5" s="79">
        <v>1.1</v>
      </c>
      <c r="J5" s="79">
        <v>191.9</v>
      </c>
      <c r="K5" s="79">
        <v>45.7</v>
      </c>
      <c r="L5" s="79">
        <v>0.003</v>
      </c>
      <c r="M5" s="79">
        <v>0.0001</v>
      </c>
      <c r="N5" s="79">
        <v>0.081</v>
      </c>
      <c r="O5" s="79">
        <v>0.1</v>
      </c>
      <c r="P5" s="79">
        <v>0.6</v>
      </c>
      <c r="Q5" s="79">
        <v>250</v>
      </c>
      <c r="R5" s="79">
        <v>4</v>
      </c>
      <c r="S5" s="79">
        <v>0.3</v>
      </c>
      <c r="T5" s="79">
        <v>340</v>
      </c>
    </row>
    <row r="6" spans="1:20" ht="15.75">
      <c r="A6" s="104" t="s">
        <v>254</v>
      </c>
      <c r="B6" s="109">
        <v>200</v>
      </c>
      <c r="C6" s="110">
        <v>0.3</v>
      </c>
      <c r="D6" s="111"/>
      <c r="E6" s="111">
        <v>6.7</v>
      </c>
      <c r="F6" s="111">
        <v>27.9</v>
      </c>
      <c r="G6" s="79">
        <v>6.9</v>
      </c>
      <c r="H6" s="79">
        <v>4.6</v>
      </c>
      <c r="I6" s="79">
        <v>0.08</v>
      </c>
      <c r="J6" s="79">
        <v>8.5</v>
      </c>
      <c r="K6" s="79">
        <v>10.2</v>
      </c>
      <c r="L6" s="79"/>
      <c r="M6" s="79"/>
      <c r="N6" s="79"/>
      <c r="O6" s="79"/>
      <c r="P6" s="79">
        <v>0.001</v>
      </c>
      <c r="Q6" s="79">
        <v>0.38</v>
      </c>
      <c r="R6" s="79"/>
      <c r="S6" s="79">
        <v>0.116</v>
      </c>
      <c r="T6" s="79">
        <v>686</v>
      </c>
    </row>
    <row r="7" spans="1:20" ht="15.75">
      <c r="A7" s="104" t="s">
        <v>222</v>
      </c>
      <c r="B7" s="109">
        <v>100</v>
      </c>
      <c r="C7" s="156">
        <v>1.92</v>
      </c>
      <c r="D7" s="156">
        <v>1.68</v>
      </c>
      <c r="E7" s="156">
        <v>108.7</v>
      </c>
      <c r="F7" s="156">
        <v>356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79"/>
    </row>
    <row r="8" spans="1:20" ht="15.75">
      <c r="A8" s="104" t="s">
        <v>72</v>
      </c>
      <c r="B8" s="109" t="s">
        <v>255</v>
      </c>
      <c r="C8" s="111">
        <v>1.5</v>
      </c>
      <c r="D8" s="111">
        <v>0.5</v>
      </c>
      <c r="E8" s="111">
        <v>2.1</v>
      </c>
      <c r="F8" s="111">
        <v>96</v>
      </c>
      <c r="G8" s="79">
        <v>8</v>
      </c>
      <c r="H8" s="79">
        <v>32</v>
      </c>
      <c r="I8" s="79">
        <v>0.6</v>
      </c>
      <c r="J8" s="79">
        <v>28</v>
      </c>
      <c r="K8" s="79">
        <v>148</v>
      </c>
      <c r="L8" s="79">
        <v>0.03</v>
      </c>
      <c r="M8" s="79">
        <v>0.0001</v>
      </c>
      <c r="N8" s="79">
        <v>1.2</v>
      </c>
      <c r="O8" s="79">
        <v>0.04</v>
      </c>
      <c r="P8" s="79">
        <v>0.05</v>
      </c>
      <c r="Q8" s="79">
        <v>20</v>
      </c>
      <c r="R8" s="79">
        <v>0.2</v>
      </c>
      <c r="S8" s="79">
        <v>10</v>
      </c>
      <c r="T8" s="79" t="s">
        <v>199</v>
      </c>
    </row>
    <row r="9" spans="1:20" ht="15.75">
      <c r="A9" s="115" t="s">
        <v>64</v>
      </c>
      <c r="B9" s="109">
        <v>30</v>
      </c>
      <c r="C9" s="110">
        <v>2.21</v>
      </c>
      <c r="D9" s="111">
        <v>1.35</v>
      </c>
      <c r="E9" s="111">
        <v>13.05</v>
      </c>
      <c r="F9" s="111">
        <v>142.2</v>
      </c>
      <c r="G9" s="79">
        <v>37.5</v>
      </c>
      <c r="H9" s="79">
        <v>12.3</v>
      </c>
      <c r="I9" s="79">
        <v>0.08</v>
      </c>
      <c r="J9" s="79">
        <v>38.7</v>
      </c>
      <c r="K9" s="79">
        <v>42.3</v>
      </c>
      <c r="L9" s="79"/>
      <c r="M9" s="79">
        <v>1E-05</v>
      </c>
      <c r="N9" s="79"/>
      <c r="O9" s="79">
        <v>0.12</v>
      </c>
      <c r="P9" s="79">
        <v>0.0075</v>
      </c>
      <c r="Q9" s="79"/>
      <c r="R9" s="79"/>
      <c r="S9" s="79">
        <v>0.006</v>
      </c>
      <c r="T9" s="125" t="s">
        <v>199</v>
      </c>
    </row>
    <row r="10" spans="1:20" ht="15.75">
      <c r="A10" s="118" t="s">
        <v>65</v>
      </c>
      <c r="B10" s="109">
        <v>20</v>
      </c>
      <c r="C10" s="110">
        <v>1.7</v>
      </c>
      <c r="D10" s="111">
        <v>0.66</v>
      </c>
      <c r="E10" s="111">
        <v>8.5</v>
      </c>
      <c r="F10" s="111">
        <v>51.8</v>
      </c>
      <c r="G10" s="79">
        <v>14.6</v>
      </c>
      <c r="H10" s="79">
        <v>8</v>
      </c>
      <c r="I10" s="79">
        <v>0.57</v>
      </c>
      <c r="J10" s="79">
        <v>25</v>
      </c>
      <c r="K10" s="79">
        <v>33.2</v>
      </c>
      <c r="L10" s="79"/>
      <c r="M10" s="79"/>
      <c r="N10" s="79">
        <v>0.001</v>
      </c>
      <c r="O10" s="79">
        <v>0.086</v>
      </c>
      <c r="P10" s="79">
        <v>0.0066</v>
      </c>
      <c r="Q10" s="79"/>
      <c r="R10" s="79"/>
      <c r="S10" s="79">
        <v>0.008</v>
      </c>
      <c r="T10" s="79" t="s">
        <v>199</v>
      </c>
    </row>
    <row r="11" spans="1:20" s="12" customFormat="1" ht="15.75">
      <c r="A11" s="140" t="s">
        <v>55</v>
      </c>
      <c r="B11" s="114">
        <v>600</v>
      </c>
      <c r="C11" s="142">
        <f aca="true" t="shared" si="0" ref="C11:I11">SUM(C5:C10)</f>
        <v>21.930000000000003</v>
      </c>
      <c r="D11" s="142">
        <f t="shared" si="0"/>
        <v>24.790000000000003</v>
      </c>
      <c r="E11" s="142">
        <f t="shared" si="0"/>
        <v>141.9</v>
      </c>
      <c r="F11" s="142">
        <f t="shared" si="0"/>
        <v>886.8</v>
      </c>
      <c r="G11" s="142">
        <f t="shared" si="0"/>
        <v>309</v>
      </c>
      <c r="H11" s="142">
        <f t="shared" si="0"/>
        <v>68.5</v>
      </c>
      <c r="I11" s="142">
        <f t="shared" si="0"/>
        <v>2.43</v>
      </c>
      <c r="J11" s="142">
        <f aca="true" t="shared" si="1" ref="J11:S11">SUM(J5:J10)</f>
        <v>292.1</v>
      </c>
      <c r="K11" s="142">
        <f t="shared" si="1"/>
        <v>279.4</v>
      </c>
      <c r="L11" s="142">
        <f t="shared" si="1"/>
        <v>0.033</v>
      </c>
      <c r="M11" s="142">
        <f t="shared" si="1"/>
        <v>0.00021</v>
      </c>
      <c r="N11" s="142">
        <f t="shared" si="1"/>
        <v>1.2819999999999998</v>
      </c>
      <c r="O11" s="142">
        <f t="shared" si="1"/>
        <v>0.346</v>
      </c>
      <c r="P11" s="142">
        <f t="shared" si="1"/>
        <v>0.6651</v>
      </c>
      <c r="Q11" s="142">
        <f t="shared" si="1"/>
        <v>270.38</v>
      </c>
      <c r="R11" s="142">
        <f t="shared" si="1"/>
        <v>4.2</v>
      </c>
      <c r="S11" s="142">
        <f t="shared" si="1"/>
        <v>10.43</v>
      </c>
      <c r="T11" s="142"/>
    </row>
    <row r="12" spans="1:20" ht="15.75">
      <c r="A12" s="140" t="s">
        <v>3</v>
      </c>
      <c r="B12" s="109"/>
      <c r="C12" s="110"/>
      <c r="D12" s="111"/>
      <c r="E12" s="111"/>
      <c r="F12" s="111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8.75" customHeight="1">
      <c r="A13" s="115" t="s">
        <v>228</v>
      </c>
      <c r="B13" s="109">
        <v>60</v>
      </c>
      <c r="C13" s="116">
        <v>2.2</v>
      </c>
      <c r="D13" s="116">
        <v>0.9</v>
      </c>
      <c r="E13" s="116">
        <v>7.1</v>
      </c>
      <c r="F13" s="116">
        <v>39.3</v>
      </c>
      <c r="G13" s="116">
        <v>25.2</v>
      </c>
      <c r="H13" s="116">
        <v>1.8</v>
      </c>
      <c r="I13" s="116">
        <v>0.22</v>
      </c>
      <c r="J13" s="116">
        <v>14.6</v>
      </c>
      <c r="K13" s="116">
        <v>11.6</v>
      </c>
      <c r="L13" s="116"/>
      <c r="M13" s="116">
        <v>0.0003</v>
      </c>
      <c r="N13" s="116">
        <v>0.011</v>
      </c>
      <c r="O13" s="116">
        <v>0.012</v>
      </c>
      <c r="P13" s="116">
        <v>0.003</v>
      </c>
      <c r="Q13" s="116">
        <v>1.2</v>
      </c>
      <c r="R13" s="116"/>
      <c r="S13" s="116">
        <v>0.88</v>
      </c>
      <c r="T13" s="117" t="s">
        <v>189</v>
      </c>
    </row>
    <row r="14" spans="1:20" ht="50.25" customHeight="1">
      <c r="A14" s="104" t="s">
        <v>226</v>
      </c>
      <c r="B14" s="172">
        <v>250</v>
      </c>
      <c r="C14" s="111">
        <v>4.25</v>
      </c>
      <c r="D14" s="111">
        <v>4</v>
      </c>
      <c r="E14" s="111">
        <v>10.5</v>
      </c>
      <c r="F14" s="111">
        <v>91.75</v>
      </c>
      <c r="G14" s="79">
        <v>61.25</v>
      </c>
      <c r="H14" s="79">
        <v>27</v>
      </c>
      <c r="I14" s="79">
        <v>0.55</v>
      </c>
      <c r="J14" s="79">
        <v>127</v>
      </c>
      <c r="K14" s="79">
        <v>69</v>
      </c>
      <c r="L14" s="79">
        <v>0.052</v>
      </c>
      <c r="M14" s="79"/>
      <c r="N14" s="79">
        <v>1.4</v>
      </c>
      <c r="O14" s="79">
        <v>0.4</v>
      </c>
      <c r="P14" s="79">
        <v>0.14</v>
      </c>
      <c r="Q14" s="79">
        <v>223</v>
      </c>
      <c r="R14" s="79">
        <v>3.3</v>
      </c>
      <c r="S14" s="79">
        <v>9</v>
      </c>
      <c r="T14" s="79">
        <v>135</v>
      </c>
    </row>
    <row r="15" spans="1:20" ht="18.75" customHeight="1">
      <c r="A15" s="118" t="s">
        <v>227</v>
      </c>
      <c r="B15" s="109">
        <v>100</v>
      </c>
      <c r="C15" s="116">
        <v>9.2</v>
      </c>
      <c r="D15" s="116">
        <v>7.7</v>
      </c>
      <c r="E15" s="116">
        <v>10.3</v>
      </c>
      <c r="F15" s="116">
        <v>161</v>
      </c>
      <c r="G15" s="116">
        <v>10.17</v>
      </c>
      <c r="H15" s="116">
        <v>4.49</v>
      </c>
      <c r="I15" s="116">
        <v>0.8</v>
      </c>
      <c r="J15" s="116">
        <v>40.1</v>
      </c>
      <c r="K15" s="116">
        <v>13.5</v>
      </c>
      <c r="L15" s="116">
        <v>0.03</v>
      </c>
      <c r="M15" s="116"/>
      <c r="N15" s="116">
        <v>0.75</v>
      </c>
      <c r="O15" s="116">
        <v>0.05</v>
      </c>
      <c r="P15" s="116">
        <v>0.016</v>
      </c>
      <c r="Q15" s="116">
        <v>2.7</v>
      </c>
      <c r="R15" s="116">
        <v>2.92</v>
      </c>
      <c r="S15" s="116">
        <v>0.07</v>
      </c>
      <c r="T15" s="116">
        <v>451</v>
      </c>
    </row>
    <row r="16" spans="1:20" ht="15.75">
      <c r="A16" s="115" t="s">
        <v>91</v>
      </c>
      <c r="B16" s="109">
        <v>150</v>
      </c>
      <c r="C16" s="79">
        <v>1.8</v>
      </c>
      <c r="D16" s="79">
        <v>7.35</v>
      </c>
      <c r="E16" s="79">
        <v>12.75</v>
      </c>
      <c r="F16" s="79">
        <v>142.25</v>
      </c>
      <c r="G16" s="79">
        <v>0.32</v>
      </c>
      <c r="H16" s="79">
        <v>12.65</v>
      </c>
      <c r="I16" s="79">
        <v>0.84</v>
      </c>
      <c r="J16" s="79">
        <v>89.5</v>
      </c>
      <c r="K16" s="79">
        <v>95</v>
      </c>
      <c r="L16" s="79">
        <v>0.0045</v>
      </c>
      <c r="M16" s="79"/>
      <c r="N16" s="79">
        <v>0.099</v>
      </c>
      <c r="O16" s="79"/>
      <c r="P16" s="79">
        <v>0.064</v>
      </c>
      <c r="Q16" s="79">
        <v>74.4</v>
      </c>
      <c r="R16" s="79"/>
      <c r="S16" s="79">
        <v>1.75</v>
      </c>
      <c r="T16" s="79">
        <v>520</v>
      </c>
    </row>
    <row r="17" spans="1:20" ht="15.75">
      <c r="A17" s="104" t="s">
        <v>200</v>
      </c>
      <c r="B17" s="109">
        <v>200</v>
      </c>
      <c r="C17" s="111">
        <v>0.6</v>
      </c>
      <c r="D17" s="111"/>
      <c r="E17" s="111">
        <v>29</v>
      </c>
      <c r="F17" s="111">
        <v>111.2</v>
      </c>
      <c r="G17" s="79">
        <v>25.2</v>
      </c>
      <c r="H17" s="79">
        <v>19.4</v>
      </c>
      <c r="I17" s="79">
        <v>0.6</v>
      </c>
      <c r="J17" s="79">
        <v>39.6</v>
      </c>
      <c r="K17" s="79"/>
      <c r="L17" s="79"/>
      <c r="M17" s="79"/>
      <c r="N17" s="79"/>
      <c r="O17" s="79"/>
      <c r="P17" s="79">
        <v>0.02</v>
      </c>
      <c r="Q17" s="79">
        <v>10</v>
      </c>
      <c r="R17" s="79"/>
      <c r="S17" s="79">
        <v>10.4</v>
      </c>
      <c r="T17" s="125">
        <v>638</v>
      </c>
    </row>
    <row r="18" spans="1:20" ht="15.75">
      <c r="A18" s="115" t="s">
        <v>64</v>
      </c>
      <c r="B18" s="109">
        <v>60</v>
      </c>
      <c r="C18" s="110">
        <v>4.42</v>
      </c>
      <c r="D18" s="111">
        <v>2.7</v>
      </c>
      <c r="E18" s="111">
        <v>26.1</v>
      </c>
      <c r="F18" s="111">
        <v>92</v>
      </c>
      <c r="G18" s="79">
        <v>75</v>
      </c>
      <c r="H18" s="79">
        <v>20.6</v>
      </c>
      <c r="I18" s="79">
        <v>0.16</v>
      </c>
      <c r="J18" s="79">
        <v>77.4</v>
      </c>
      <c r="K18" s="79">
        <v>84.6</v>
      </c>
      <c r="L18" s="79"/>
      <c r="M18" s="79">
        <v>2E-05</v>
      </c>
      <c r="N18" s="79"/>
      <c r="O18" s="79">
        <v>0.24</v>
      </c>
      <c r="P18" s="79">
        <v>0.015</v>
      </c>
      <c r="Q18" s="79"/>
      <c r="R18" s="79"/>
      <c r="S18" s="79">
        <v>0.012</v>
      </c>
      <c r="T18" s="79" t="s">
        <v>199</v>
      </c>
    </row>
    <row r="19" spans="1:20" s="12" customFormat="1" ht="15.75">
      <c r="A19" s="115" t="s">
        <v>65</v>
      </c>
      <c r="B19" s="109">
        <v>30</v>
      </c>
      <c r="C19" s="111">
        <v>2.55</v>
      </c>
      <c r="D19" s="111">
        <v>0.99</v>
      </c>
      <c r="E19" s="111">
        <v>12.75</v>
      </c>
      <c r="F19" s="111">
        <v>77.7</v>
      </c>
      <c r="G19" s="79">
        <v>21.9</v>
      </c>
      <c r="H19" s="79">
        <v>12</v>
      </c>
      <c r="I19" s="79">
        <v>0.85</v>
      </c>
      <c r="J19" s="79">
        <v>37.5</v>
      </c>
      <c r="K19" s="79">
        <v>49.8</v>
      </c>
      <c r="L19" s="79"/>
      <c r="M19" s="79"/>
      <c r="N19" s="79">
        <v>0.015</v>
      </c>
      <c r="O19" s="79">
        <v>0.13</v>
      </c>
      <c r="P19" s="79">
        <v>0.01</v>
      </c>
      <c r="Q19" s="79"/>
      <c r="R19" s="79"/>
      <c r="S19" s="79">
        <v>0.012</v>
      </c>
      <c r="T19" s="79" t="s">
        <v>199</v>
      </c>
    </row>
    <row r="20" spans="1:20" s="12" customFormat="1" ht="15.75">
      <c r="A20" s="140" t="s">
        <v>58</v>
      </c>
      <c r="B20" s="114">
        <f>SUM(B13:B19)</f>
        <v>850</v>
      </c>
      <c r="C20" s="160">
        <f>SUM(C13:C19)</f>
        <v>25.02</v>
      </c>
      <c r="D20" s="160">
        <f aca="true" t="shared" si="2" ref="D20:S20">SUM(D13:D19)</f>
        <v>23.64</v>
      </c>
      <c r="E20" s="160">
        <f t="shared" si="2"/>
        <v>108.5</v>
      </c>
      <c r="F20" s="160">
        <f t="shared" si="2"/>
        <v>715.2</v>
      </c>
      <c r="G20" s="160">
        <f t="shared" si="2"/>
        <v>219.04</v>
      </c>
      <c r="H20" s="160">
        <f t="shared" si="2"/>
        <v>97.94</v>
      </c>
      <c r="I20" s="160">
        <f t="shared" si="2"/>
        <v>4.0200000000000005</v>
      </c>
      <c r="J20" s="160">
        <f t="shared" si="2"/>
        <v>425.70000000000005</v>
      </c>
      <c r="K20" s="160">
        <f t="shared" si="2"/>
        <v>323.5</v>
      </c>
      <c r="L20" s="160">
        <f t="shared" si="2"/>
        <v>0.0865</v>
      </c>
      <c r="M20" s="160">
        <f t="shared" si="2"/>
        <v>0.00031999999999999997</v>
      </c>
      <c r="N20" s="160">
        <f t="shared" si="2"/>
        <v>2.275</v>
      </c>
      <c r="O20" s="160">
        <f t="shared" si="2"/>
        <v>0.832</v>
      </c>
      <c r="P20" s="160">
        <f t="shared" si="2"/>
        <v>0.268</v>
      </c>
      <c r="Q20" s="160">
        <f t="shared" si="2"/>
        <v>311.29999999999995</v>
      </c>
      <c r="R20" s="160">
        <f t="shared" si="2"/>
        <v>6.22</v>
      </c>
      <c r="S20" s="160">
        <f t="shared" si="2"/>
        <v>22.124000000000002</v>
      </c>
      <c r="T20" s="79"/>
    </row>
    <row r="21" spans="1:20" ht="15.75">
      <c r="A21" s="140" t="s">
        <v>4</v>
      </c>
      <c r="B21" s="109"/>
      <c r="C21" s="110"/>
      <c r="D21" s="111"/>
      <c r="E21" s="111"/>
      <c r="F21" s="11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ht="15.75">
      <c r="A22" s="115" t="s">
        <v>110</v>
      </c>
      <c r="B22" s="109">
        <v>200</v>
      </c>
      <c r="C22" s="111">
        <v>1</v>
      </c>
      <c r="D22" s="111">
        <v>0.2</v>
      </c>
      <c r="E22" s="111">
        <v>20.2</v>
      </c>
      <c r="F22" s="111">
        <v>92</v>
      </c>
      <c r="G22" s="79">
        <v>14</v>
      </c>
      <c r="H22" s="79">
        <v>8</v>
      </c>
      <c r="I22" s="79">
        <v>1.8</v>
      </c>
      <c r="J22" s="79">
        <v>14</v>
      </c>
      <c r="K22" s="79">
        <v>40</v>
      </c>
      <c r="L22" s="79">
        <v>0.002</v>
      </c>
      <c r="M22" s="79"/>
      <c r="N22" s="79"/>
      <c r="O22" s="79">
        <v>0.002</v>
      </c>
      <c r="P22" s="79">
        <v>0.001</v>
      </c>
      <c r="Q22" s="79"/>
      <c r="R22" s="79"/>
      <c r="S22" s="79">
        <v>10</v>
      </c>
      <c r="T22" s="79" t="s">
        <v>199</v>
      </c>
    </row>
    <row r="23" spans="1:20" ht="15.75">
      <c r="A23" s="115" t="s">
        <v>124</v>
      </c>
      <c r="B23" s="109">
        <v>100</v>
      </c>
      <c r="C23" s="111">
        <v>2.5</v>
      </c>
      <c r="D23" s="111">
        <v>10</v>
      </c>
      <c r="E23" s="111">
        <v>34</v>
      </c>
      <c r="F23" s="111">
        <v>210</v>
      </c>
      <c r="G23" s="79">
        <v>75</v>
      </c>
      <c r="H23" s="79">
        <v>6</v>
      </c>
      <c r="I23" s="79">
        <v>0.8</v>
      </c>
      <c r="J23" s="79">
        <v>112</v>
      </c>
      <c r="K23" s="79">
        <v>96</v>
      </c>
      <c r="L23" s="79"/>
      <c r="M23" s="79"/>
      <c r="N23" s="79"/>
      <c r="O23" s="79">
        <v>0.08</v>
      </c>
      <c r="P23" s="79">
        <v>0.14</v>
      </c>
      <c r="Q23" s="79">
        <v>32</v>
      </c>
      <c r="R23" s="79">
        <v>1.89</v>
      </c>
      <c r="S23" s="79"/>
      <c r="T23" s="79" t="s">
        <v>199</v>
      </c>
    </row>
    <row r="24" spans="1:21" s="12" customFormat="1" ht="15.75">
      <c r="A24" s="140" t="s">
        <v>56</v>
      </c>
      <c r="B24" s="114">
        <v>300</v>
      </c>
      <c r="C24" s="142">
        <f aca="true" t="shared" si="3" ref="C24:S24">SUM(C22:C23)</f>
        <v>3.5</v>
      </c>
      <c r="D24" s="142">
        <f t="shared" si="3"/>
        <v>10.2</v>
      </c>
      <c r="E24" s="142">
        <f t="shared" si="3"/>
        <v>54.2</v>
      </c>
      <c r="F24" s="142">
        <f t="shared" si="3"/>
        <v>302</v>
      </c>
      <c r="G24" s="142">
        <f t="shared" si="3"/>
        <v>89</v>
      </c>
      <c r="H24" s="142">
        <f t="shared" si="3"/>
        <v>14</v>
      </c>
      <c r="I24" s="142">
        <f t="shared" si="3"/>
        <v>2.6</v>
      </c>
      <c r="J24" s="142">
        <f t="shared" si="3"/>
        <v>126</v>
      </c>
      <c r="K24" s="142">
        <f t="shared" si="3"/>
        <v>136</v>
      </c>
      <c r="L24" s="142">
        <f t="shared" si="3"/>
        <v>0.002</v>
      </c>
      <c r="M24" s="142">
        <f t="shared" si="3"/>
        <v>0</v>
      </c>
      <c r="N24" s="142">
        <f t="shared" si="3"/>
        <v>0</v>
      </c>
      <c r="O24" s="142">
        <f t="shared" si="3"/>
        <v>0.082</v>
      </c>
      <c r="P24" s="142">
        <f t="shared" si="3"/>
        <v>0.14100000000000001</v>
      </c>
      <c r="Q24" s="142">
        <f t="shared" si="3"/>
        <v>32</v>
      </c>
      <c r="R24" s="142">
        <f t="shared" si="3"/>
        <v>1.89</v>
      </c>
      <c r="S24" s="142">
        <f t="shared" si="3"/>
        <v>10</v>
      </c>
      <c r="T24" s="142"/>
      <c r="U24" s="52">
        <f>SUM(U22:U23)</f>
        <v>0</v>
      </c>
    </row>
    <row r="25" spans="1:20" ht="15.75">
      <c r="A25" s="9" t="s">
        <v>10</v>
      </c>
      <c r="B25" s="10"/>
      <c r="C25" s="51">
        <f aca="true" t="shared" si="4" ref="C25:S25">SUM(C11+C20+C24)</f>
        <v>50.45</v>
      </c>
      <c r="D25" s="51">
        <f t="shared" si="4"/>
        <v>58.63000000000001</v>
      </c>
      <c r="E25" s="51">
        <f t="shared" si="4"/>
        <v>304.6</v>
      </c>
      <c r="F25" s="51">
        <f t="shared" si="4"/>
        <v>1904</v>
      </c>
      <c r="G25" s="51">
        <f t="shared" si="4"/>
        <v>617.04</v>
      </c>
      <c r="H25" s="51">
        <f t="shared" si="4"/>
        <v>180.44</v>
      </c>
      <c r="I25" s="51">
        <f t="shared" si="4"/>
        <v>9.05</v>
      </c>
      <c r="J25" s="51">
        <f t="shared" si="4"/>
        <v>843.8000000000001</v>
      </c>
      <c r="K25" s="51">
        <f t="shared" si="4"/>
        <v>738.9</v>
      </c>
      <c r="L25" s="51">
        <f t="shared" si="4"/>
        <v>0.1215</v>
      </c>
      <c r="M25" s="51">
        <f t="shared" si="4"/>
        <v>0.00053</v>
      </c>
      <c r="N25" s="51">
        <f t="shared" si="4"/>
        <v>3.5569999999999995</v>
      </c>
      <c r="O25" s="51">
        <f t="shared" si="4"/>
        <v>1.26</v>
      </c>
      <c r="P25" s="51">
        <f t="shared" si="4"/>
        <v>1.0741</v>
      </c>
      <c r="Q25" s="51">
        <f t="shared" si="4"/>
        <v>613.68</v>
      </c>
      <c r="R25" s="51">
        <f t="shared" si="4"/>
        <v>12.31</v>
      </c>
      <c r="S25" s="51">
        <f t="shared" si="4"/>
        <v>42.554</v>
      </c>
      <c r="T25" s="51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">
      <selection activeCell="X26" sqref="X26"/>
    </sheetView>
  </sheetViews>
  <sheetFormatPr defaultColWidth="9.140625" defaultRowHeight="15"/>
  <cols>
    <col min="1" max="1" width="12.00390625" style="0" customWidth="1"/>
    <col min="2" max="3" width="7.140625" style="0" customWidth="1"/>
    <col min="4" max="5" width="6.421875" style="0" customWidth="1"/>
    <col min="6" max="7" width="7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6.57421875" style="0" customWidth="1"/>
    <col min="13" max="13" width="11.57421875" style="0" customWidth="1"/>
  </cols>
  <sheetData>
    <row r="1" spans="1:13" ht="15">
      <c r="A1" s="248" t="s">
        <v>250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63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2.5">
      <c r="A3" s="31"/>
      <c r="B3" s="34" t="s">
        <v>11</v>
      </c>
      <c r="C3" s="34" t="s">
        <v>12</v>
      </c>
      <c r="D3" s="34" t="s">
        <v>13</v>
      </c>
      <c r="E3" s="34" t="s">
        <v>14</v>
      </c>
      <c r="F3" s="34" t="s">
        <v>15</v>
      </c>
      <c r="G3" s="34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5" t="s">
        <v>60</v>
      </c>
      <c r="M3" s="35" t="s">
        <v>28</v>
      </c>
    </row>
    <row r="4" spans="1:13" ht="22.5">
      <c r="A4" s="18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1"/>
      <c r="M4" s="35" t="s">
        <v>162</v>
      </c>
    </row>
    <row r="5" spans="1:13" ht="15.75">
      <c r="A5" s="17" t="s">
        <v>22</v>
      </c>
      <c r="B5" s="17">
        <f>SUM('1 день'!C26)</f>
        <v>21.37</v>
      </c>
      <c r="C5" s="17">
        <f>SUM('2 день'!C10)</f>
        <v>17.709999999999997</v>
      </c>
      <c r="D5" s="17">
        <f>SUM('3 день'!C11)</f>
        <v>27.85</v>
      </c>
      <c r="E5" s="17">
        <f>SUM('4 день'!C10)</f>
        <v>12.96</v>
      </c>
      <c r="F5" s="17">
        <f>SUM('5 день'!C10)</f>
        <v>19.81</v>
      </c>
      <c r="G5" s="17">
        <f>SUM('6 день'!C11)</f>
        <v>27.8</v>
      </c>
      <c r="H5" s="17">
        <f>SUM('7 день'!C10)</f>
        <v>20.91</v>
      </c>
      <c r="I5" s="17">
        <f>SUM('8 день'!C10)</f>
        <v>16.709999999999997</v>
      </c>
      <c r="J5" s="17">
        <f>SUM('9 день'!C10)</f>
        <v>20.41</v>
      </c>
      <c r="K5" s="17">
        <f>SUM('10 день'!C11)</f>
        <v>21.930000000000003</v>
      </c>
      <c r="L5" s="36">
        <f>SUM(B5:K5)/10</f>
        <v>20.746000000000002</v>
      </c>
      <c r="M5" s="23"/>
    </row>
    <row r="6" spans="1:13" ht="15.75">
      <c r="A6" s="17" t="s">
        <v>6</v>
      </c>
      <c r="B6" s="17">
        <f>SUM('1 день'!D26)</f>
        <v>22.150000000000002</v>
      </c>
      <c r="C6" s="17">
        <f>SUM('2 день'!D10)</f>
        <v>18.91</v>
      </c>
      <c r="D6" s="17">
        <f>SUM('3 день'!D11)</f>
        <v>21.860000000000003</v>
      </c>
      <c r="E6" s="17">
        <f>SUM('4 день'!D10)</f>
        <v>17.78</v>
      </c>
      <c r="F6" s="17">
        <f>SUM('5 день'!D10)</f>
        <v>23.01</v>
      </c>
      <c r="G6" s="17">
        <f>SUM('6 день'!D11)</f>
        <v>25.76</v>
      </c>
      <c r="H6" s="17">
        <f>SUM('7 день'!D10)</f>
        <v>10.41</v>
      </c>
      <c r="I6" s="17">
        <f>SUM('8 день'!D10)</f>
        <v>14.01</v>
      </c>
      <c r="J6" s="17">
        <f>SUM('9 день'!D10)</f>
        <v>24.81</v>
      </c>
      <c r="K6" s="17">
        <f>SUM('10 день'!D11)</f>
        <v>24.790000000000003</v>
      </c>
      <c r="L6" s="36">
        <f aca="true" t="shared" si="0" ref="L6:L23">SUM(B6:K6)/10</f>
        <v>20.348999999999997</v>
      </c>
      <c r="M6" s="23"/>
    </row>
    <row r="7" spans="1:13" ht="15.75">
      <c r="A7" s="17" t="s">
        <v>7</v>
      </c>
      <c r="B7" s="17">
        <f>SUM('1 день'!E26)</f>
        <v>54.730000000000004</v>
      </c>
      <c r="C7" s="17">
        <f>SUM('2 день'!E10)</f>
        <v>65.55</v>
      </c>
      <c r="D7" s="17">
        <f>SUM('3 день'!E11)</f>
        <v>79.5</v>
      </c>
      <c r="E7" s="17">
        <f>SUM('4 день'!E10)</f>
        <v>55.39</v>
      </c>
      <c r="F7" s="17">
        <f>SUM('5 день'!E10)</f>
        <v>49.400000000000006</v>
      </c>
      <c r="G7" s="17">
        <f>SUM('6 день'!E11)</f>
        <v>182</v>
      </c>
      <c r="H7" s="17">
        <f>SUM('7 день'!E10)</f>
        <v>60.45</v>
      </c>
      <c r="I7" s="17">
        <f>SUM('8 день'!E10)</f>
        <v>68.15</v>
      </c>
      <c r="J7" s="17">
        <f>SUM('9 день'!E10)</f>
        <v>56.150000000000006</v>
      </c>
      <c r="K7" s="17">
        <f>SUM('10 день'!E11)</f>
        <v>141.9</v>
      </c>
      <c r="L7" s="36">
        <f t="shared" si="0"/>
        <v>81.322</v>
      </c>
      <c r="M7" s="23"/>
    </row>
    <row r="8" spans="1:13" ht="15.75">
      <c r="A8" s="17" t="s">
        <v>8</v>
      </c>
      <c r="B8" s="17">
        <f>SUM('1 день'!F26)</f>
        <v>463.2</v>
      </c>
      <c r="C8" s="17">
        <f>SUM('2 день'!F10)</f>
        <v>544.8</v>
      </c>
      <c r="D8" s="17">
        <f>SUM('3 день'!F11)</f>
        <v>671.1999999999999</v>
      </c>
      <c r="E8" s="17">
        <f>SUM('4 день'!F10)</f>
        <v>415.65</v>
      </c>
      <c r="F8" s="17">
        <f>SUM('5 день'!F10)</f>
        <v>465.9</v>
      </c>
      <c r="G8" s="17">
        <f>SUM('6 день'!F11)</f>
        <v>799.8</v>
      </c>
      <c r="H8" s="17">
        <f>SUM('7 день'!F10)</f>
        <v>417.4</v>
      </c>
      <c r="I8" s="17">
        <f>SUM('8 день'!F10)</f>
        <v>606.6999999999999</v>
      </c>
      <c r="J8" s="17">
        <f>SUM('9 день'!F10)</f>
        <v>582.25</v>
      </c>
      <c r="K8" s="17">
        <f>SUM('10 день'!F11)</f>
        <v>886.8</v>
      </c>
      <c r="L8" s="173">
        <f t="shared" si="0"/>
        <v>585.3700000000001</v>
      </c>
      <c r="M8" s="34" t="s">
        <v>163</v>
      </c>
    </row>
    <row r="9" spans="1:13" ht="22.5">
      <c r="A9" s="18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3"/>
      <c r="M9" s="35" t="s">
        <v>164</v>
      </c>
    </row>
    <row r="10" spans="1:13" ht="15.75">
      <c r="A10" s="17" t="s">
        <v>5</v>
      </c>
      <c r="B10" s="17">
        <f>SUM('1 день'!C35)</f>
        <v>31.44</v>
      </c>
      <c r="C10" s="17">
        <f>SUM('2 день'!C19)</f>
        <v>34.46</v>
      </c>
      <c r="D10" s="17">
        <f>SUM('3 день'!C19)</f>
        <v>24.040000000000003</v>
      </c>
      <c r="E10" s="17">
        <f>SUM('4 день'!C19)</f>
        <v>24.8</v>
      </c>
      <c r="F10" s="17">
        <f>SUM('5 день'!C18)</f>
        <v>22.75</v>
      </c>
      <c r="G10" s="17">
        <f>SUM('6 день'!C20)</f>
        <v>28.480000000000004</v>
      </c>
      <c r="H10" s="17">
        <f>SUM('7 день'!C19)</f>
        <v>28.860000000000003</v>
      </c>
      <c r="I10" s="17">
        <f>SUM('8 день'!C18)</f>
        <v>23.919999999999998</v>
      </c>
      <c r="J10" s="17">
        <f>SUM('9 день'!C18)</f>
        <v>24.44</v>
      </c>
      <c r="K10" s="17">
        <f>SUM('10 день'!C20)</f>
        <v>25.02</v>
      </c>
      <c r="L10" s="173">
        <f t="shared" si="0"/>
        <v>26.821000000000005</v>
      </c>
      <c r="M10" s="23"/>
    </row>
    <row r="11" spans="1:13" ht="15.75">
      <c r="A11" s="17" t="s">
        <v>6</v>
      </c>
      <c r="B11" s="17">
        <f>SUM('1 день'!D35)</f>
        <v>25.62</v>
      </c>
      <c r="C11" s="17">
        <f>SUM('2 день'!D19)</f>
        <v>28.069999999999997</v>
      </c>
      <c r="D11" s="17">
        <f>SUM('3 день'!D19)</f>
        <v>19.63</v>
      </c>
      <c r="E11" s="17">
        <f>SUM('4 день'!D19)</f>
        <v>25.409999999999997</v>
      </c>
      <c r="F11" s="17">
        <f>SUM('5 день'!D18)</f>
        <v>16.93</v>
      </c>
      <c r="G11" s="17">
        <f>SUM('6 день'!D20)</f>
        <v>22.680000000000003</v>
      </c>
      <c r="H11" s="17">
        <f>SUM('7 день'!D19)</f>
        <v>33.300000000000004</v>
      </c>
      <c r="I11" s="17">
        <f>SUM('8 день'!D18)</f>
        <v>17.54</v>
      </c>
      <c r="J11" s="17">
        <f>SUM('9 день'!D18)</f>
        <v>31.979999999999997</v>
      </c>
      <c r="K11" s="17">
        <f>SUM('10 день'!D20)</f>
        <v>23.64</v>
      </c>
      <c r="L11" s="173">
        <f t="shared" si="0"/>
        <v>24.48</v>
      </c>
      <c r="M11" s="23"/>
    </row>
    <row r="12" spans="1:13" ht="15.75">
      <c r="A12" s="17" t="s">
        <v>7</v>
      </c>
      <c r="B12" s="17">
        <f>SUM('1 день'!E35)</f>
        <v>105.52000000000001</v>
      </c>
      <c r="C12" s="17">
        <f>SUM('2 день'!E19)</f>
        <v>113.53999999999999</v>
      </c>
      <c r="D12" s="17">
        <f>SUM('3 день'!E19)</f>
        <v>92.78999999999999</v>
      </c>
      <c r="E12" s="17">
        <f>SUM('4 день'!E19)</f>
        <v>104.97999999999999</v>
      </c>
      <c r="F12" s="17">
        <f>SUM('5 день'!E18)</f>
        <v>183.57</v>
      </c>
      <c r="G12" s="17">
        <f>SUM('6 день'!E20)</f>
        <v>108.19</v>
      </c>
      <c r="H12" s="17">
        <f>SUM('7 день'!E19)</f>
        <v>131.31</v>
      </c>
      <c r="I12" s="17">
        <f>SUM('8 день'!E18)</f>
        <v>170.85</v>
      </c>
      <c r="J12" s="17">
        <f>SUM('9 день'!E18)</f>
        <v>114.53999999999999</v>
      </c>
      <c r="K12" s="17">
        <f>SUM('10 день'!E20)</f>
        <v>108.5</v>
      </c>
      <c r="L12" s="173">
        <f t="shared" si="0"/>
        <v>123.37900000000002</v>
      </c>
      <c r="M12" s="23"/>
    </row>
    <row r="13" spans="1:13" ht="15.75">
      <c r="A13" s="17" t="s">
        <v>8</v>
      </c>
      <c r="B13" s="17">
        <f>SUM('1 день'!F35)</f>
        <v>851</v>
      </c>
      <c r="C13" s="17">
        <f>SUM('2 день'!F19)</f>
        <v>911.19</v>
      </c>
      <c r="D13" s="17">
        <f>SUM('3 день'!F19)</f>
        <v>729.6600000000001</v>
      </c>
      <c r="E13" s="17">
        <f>SUM('4 день'!F19)</f>
        <v>732.6100000000001</v>
      </c>
      <c r="F13" s="17">
        <f>SUM('5 день'!F18)</f>
        <v>752.5</v>
      </c>
      <c r="G13" s="17">
        <f>SUM('6 день'!F20)</f>
        <v>824.0600000000002</v>
      </c>
      <c r="H13" s="17">
        <f>SUM('7 день'!F19)</f>
        <v>851.44</v>
      </c>
      <c r="I13" s="17">
        <f>SUM('8 день'!F18)</f>
        <v>790.9000000000001</v>
      </c>
      <c r="J13" s="17">
        <f>SUM('9 день'!F18)</f>
        <v>838.36</v>
      </c>
      <c r="K13" s="17">
        <f>SUM('10 день'!F20)</f>
        <v>715.2</v>
      </c>
      <c r="L13" s="173">
        <f t="shared" si="0"/>
        <v>799.692</v>
      </c>
      <c r="M13" s="34" t="s">
        <v>165</v>
      </c>
    </row>
    <row r="14" spans="1:13" ht="22.5">
      <c r="A14" s="18" t="s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3"/>
      <c r="M14" s="35" t="s">
        <v>166</v>
      </c>
    </row>
    <row r="15" spans="1:13" ht="15.75">
      <c r="A15" s="17" t="s">
        <v>5</v>
      </c>
      <c r="B15" s="17">
        <f>SUM('1 день'!C39)</f>
        <v>7.2</v>
      </c>
      <c r="C15" s="17">
        <f>SUM('2 день'!C24)</f>
        <v>2.9699999999999998</v>
      </c>
      <c r="D15" s="17">
        <f>SUM('3 день'!C23)</f>
        <v>7.6</v>
      </c>
      <c r="E15" s="17">
        <f>SUM('4 день'!C23)</f>
        <v>5.6</v>
      </c>
      <c r="F15" s="17">
        <f>SUM('5 день'!C22)</f>
        <v>7.300000000000001</v>
      </c>
      <c r="G15" s="17">
        <f>SUM('6 день'!C25)</f>
        <v>8.06</v>
      </c>
      <c r="H15" s="17">
        <f>SUM('7 день'!C23)</f>
        <v>6.800000000000001</v>
      </c>
      <c r="I15" s="17">
        <f>SUM('8 день'!C22)</f>
        <v>6.8999999999999995</v>
      </c>
      <c r="J15" s="17">
        <f>SUM('9 день'!C22)</f>
        <v>4.7</v>
      </c>
      <c r="K15" s="17">
        <f>SUM('10 день'!C24)</f>
        <v>3.5</v>
      </c>
      <c r="L15" s="173">
        <f t="shared" si="0"/>
        <v>6.063000000000001</v>
      </c>
      <c r="M15" s="23"/>
    </row>
    <row r="16" spans="1:13" ht="15.75">
      <c r="A16" s="17" t="s">
        <v>6</v>
      </c>
      <c r="B16" s="17">
        <f>SUM('1 день'!D39)</f>
        <v>5.2</v>
      </c>
      <c r="C16" s="17">
        <f>SUM('2 день'!D24)</f>
        <v>9.88</v>
      </c>
      <c r="D16" s="17">
        <f>SUM('3 день'!D23)</f>
        <v>9.6</v>
      </c>
      <c r="E16" s="17">
        <f>SUM('4 день'!D23)</f>
        <v>5.2</v>
      </c>
      <c r="F16" s="17">
        <f>SUM('5 день'!D22)</f>
        <v>5.2</v>
      </c>
      <c r="G16" s="17">
        <f>SUM('6 день'!D25)</f>
        <v>12.129999999999999</v>
      </c>
      <c r="H16" s="17">
        <f>SUM('7 день'!D23)</f>
        <v>5.3</v>
      </c>
      <c r="I16" s="17">
        <f>SUM('8 день'!D22)</f>
        <v>8.6</v>
      </c>
      <c r="J16" s="17">
        <f>SUM('9 день'!D22)</f>
        <v>3.95</v>
      </c>
      <c r="K16" s="17">
        <f>SUM('10 день'!D24)</f>
        <v>10.2</v>
      </c>
      <c r="L16" s="173">
        <f t="shared" si="0"/>
        <v>7.525999999999999</v>
      </c>
      <c r="M16" s="23"/>
    </row>
    <row r="17" spans="1:13" ht="15.75">
      <c r="A17" s="17" t="s">
        <v>7</v>
      </c>
      <c r="B17" s="17">
        <f>SUM('1 день'!E39)</f>
        <v>29.5</v>
      </c>
      <c r="C17" s="17">
        <f>SUM('2 день'!E24)</f>
        <v>51.849999999999994</v>
      </c>
      <c r="D17" s="17">
        <f>SUM('3 день'!E23)</f>
        <v>34.5</v>
      </c>
      <c r="E17" s="17">
        <f>SUM('4 день'!E23)</f>
        <v>27.7</v>
      </c>
      <c r="F17" s="17">
        <f>SUM('5 день'!E22)</f>
        <v>30.1</v>
      </c>
      <c r="G17" s="17">
        <f>SUM('6 день'!E25)</f>
        <v>39.47</v>
      </c>
      <c r="H17" s="17">
        <f>SUM('7 день'!E23)</f>
        <v>32.3</v>
      </c>
      <c r="I17" s="17">
        <f>SUM('8 день'!E22)</f>
        <v>39.800000000000004</v>
      </c>
      <c r="J17" s="17">
        <f>SUM('9 день'!E22)</f>
        <v>24.6</v>
      </c>
      <c r="K17" s="17">
        <f>SUM('10 день'!E24)</f>
        <v>54.2</v>
      </c>
      <c r="L17" s="173">
        <f t="shared" si="0"/>
        <v>36.402</v>
      </c>
      <c r="M17" s="23"/>
    </row>
    <row r="18" spans="1:13" ht="15.75">
      <c r="A18" s="17" t="s">
        <v>8</v>
      </c>
      <c r="B18" s="17">
        <f>SUM('1 день'!F39)</f>
        <v>211</v>
      </c>
      <c r="C18" s="17">
        <f>SUM('2 день'!F24)</f>
        <v>341.6</v>
      </c>
      <c r="D18" s="17">
        <f>SUM('3 день'!F23)</f>
        <v>383.09999999999997</v>
      </c>
      <c r="E18" s="17">
        <f>SUM('4 день'!F23)</f>
        <v>219</v>
      </c>
      <c r="F18" s="17">
        <f>SUM('5 день'!F22)</f>
        <v>201</v>
      </c>
      <c r="G18" s="17">
        <f>SUM('6 день'!F25)</f>
        <v>312</v>
      </c>
      <c r="H18" s="17">
        <f>SUM('7 день'!F23)</f>
        <v>255</v>
      </c>
      <c r="I18" s="17">
        <f>SUM('8 день'!F22)</f>
        <v>363.59999999999997</v>
      </c>
      <c r="J18" s="17">
        <f>SUM('9 день'!F22)</f>
        <v>151.5</v>
      </c>
      <c r="K18" s="17">
        <f>SUM('10 день'!F24)</f>
        <v>302</v>
      </c>
      <c r="L18" s="173">
        <f t="shared" si="0"/>
        <v>273.98</v>
      </c>
      <c r="M18" s="34" t="s">
        <v>167</v>
      </c>
    </row>
    <row r="19" spans="1:13" ht="22.5">
      <c r="A19" s="18" t="s">
        <v>23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3"/>
      <c r="M19" s="35" t="s">
        <v>168</v>
      </c>
    </row>
    <row r="20" spans="1:13" ht="15.75">
      <c r="A20" s="17" t="s">
        <v>5</v>
      </c>
      <c r="B20" s="17">
        <f>SUM(B5+B10+B15)</f>
        <v>60.010000000000005</v>
      </c>
      <c r="C20" s="17">
        <f aca="true" t="shared" si="1" ref="C20:K20">SUM(C5+C10+C15)</f>
        <v>55.14</v>
      </c>
      <c r="D20" s="17">
        <f t="shared" si="1"/>
        <v>59.49</v>
      </c>
      <c r="E20" s="17">
        <f t="shared" si="1"/>
        <v>43.36000000000001</v>
      </c>
      <c r="F20" s="17">
        <f t="shared" si="1"/>
        <v>49.86</v>
      </c>
      <c r="G20" s="17">
        <f t="shared" si="1"/>
        <v>64.34</v>
      </c>
      <c r="H20" s="17">
        <f t="shared" si="1"/>
        <v>56.57000000000001</v>
      </c>
      <c r="I20" s="17">
        <f t="shared" si="1"/>
        <v>47.529999999999994</v>
      </c>
      <c r="J20" s="17">
        <f t="shared" si="1"/>
        <v>49.550000000000004</v>
      </c>
      <c r="K20" s="17">
        <f t="shared" si="1"/>
        <v>50.45</v>
      </c>
      <c r="L20" s="173">
        <f t="shared" si="0"/>
        <v>53.63000000000001</v>
      </c>
      <c r="M20" s="34" t="s">
        <v>169</v>
      </c>
    </row>
    <row r="21" spans="1:13" ht="15.75">
      <c r="A21" s="17" t="s">
        <v>6</v>
      </c>
      <c r="B21" s="17">
        <f>SUM(B6+B11+B16)</f>
        <v>52.970000000000006</v>
      </c>
      <c r="C21" s="17">
        <f aca="true" t="shared" si="2" ref="C21:K21">SUM(C6+C11+C16)</f>
        <v>56.86</v>
      </c>
      <c r="D21" s="17">
        <f t="shared" si="2"/>
        <v>51.09</v>
      </c>
      <c r="E21" s="17">
        <f t="shared" si="2"/>
        <v>48.39</v>
      </c>
      <c r="F21" s="17">
        <f t="shared" si="2"/>
        <v>45.14</v>
      </c>
      <c r="G21" s="17">
        <f t="shared" si="2"/>
        <v>60.57000000000001</v>
      </c>
      <c r="H21" s="17">
        <f t="shared" si="2"/>
        <v>49.010000000000005</v>
      </c>
      <c r="I21" s="17">
        <f t="shared" si="2"/>
        <v>40.15</v>
      </c>
      <c r="J21" s="17">
        <f t="shared" si="2"/>
        <v>60.739999999999995</v>
      </c>
      <c r="K21" s="17">
        <f t="shared" si="2"/>
        <v>58.63000000000001</v>
      </c>
      <c r="L21" s="173">
        <f t="shared" si="0"/>
        <v>52.355</v>
      </c>
      <c r="M21" s="34" t="s">
        <v>170</v>
      </c>
    </row>
    <row r="22" spans="1:13" ht="15.75">
      <c r="A22" s="17" t="s">
        <v>7</v>
      </c>
      <c r="B22" s="17">
        <f>SUM(B7+B12+B17)</f>
        <v>189.75</v>
      </c>
      <c r="C22" s="17">
        <f aca="true" t="shared" si="3" ref="C22:K22">SUM(C7+C12+C17)</f>
        <v>230.93999999999997</v>
      </c>
      <c r="D22" s="17">
        <f t="shared" si="3"/>
        <v>206.79</v>
      </c>
      <c r="E22" s="17">
        <f t="shared" si="3"/>
        <v>188.07</v>
      </c>
      <c r="F22" s="17">
        <f t="shared" si="3"/>
        <v>263.07</v>
      </c>
      <c r="G22" s="17">
        <f t="shared" si="3"/>
        <v>329.65999999999997</v>
      </c>
      <c r="H22" s="17">
        <f t="shared" si="3"/>
        <v>224.06</v>
      </c>
      <c r="I22" s="17">
        <f t="shared" si="3"/>
        <v>278.8</v>
      </c>
      <c r="J22" s="17">
        <f t="shared" si="3"/>
        <v>195.29</v>
      </c>
      <c r="K22" s="17">
        <f t="shared" si="3"/>
        <v>304.6</v>
      </c>
      <c r="L22" s="173">
        <f t="shared" si="0"/>
        <v>241.10299999999998</v>
      </c>
      <c r="M22" s="34" t="s">
        <v>171</v>
      </c>
    </row>
    <row r="23" spans="1:13" ht="15.75">
      <c r="A23" s="17" t="s">
        <v>8</v>
      </c>
      <c r="B23" s="17">
        <f>SUM(B8+B13+B18)</f>
        <v>1525.2</v>
      </c>
      <c r="C23" s="17">
        <f aca="true" t="shared" si="4" ref="C23:K23">SUM(C8+C13+C18)</f>
        <v>1797.5900000000001</v>
      </c>
      <c r="D23" s="17">
        <f t="shared" si="4"/>
        <v>1783.96</v>
      </c>
      <c r="E23" s="17">
        <f t="shared" si="4"/>
        <v>1367.2600000000002</v>
      </c>
      <c r="F23" s="17">
        <f t="shared" si="4"/>
        <v>1419.4</v>
      </c>
      <c r="G23" s="17">
        <f t="shared" si="4"/>
        <v>1935.8600000000001</v>
      </c>
      <c r="H23" s="17">
        <f t="shared" si="4"/>
        <v>1523.8400000000001</v>
      </c>
      <c r="I23" s="17">
        <f t="shared" si="4"/>
        <v>1761.1999999999998</v>
      </c>
      <c r="J23" s="17">
        <f t="shared" si="4"/>
        <v>1572.1100000000001</v>
      </c>
      <c r="K23" s="17">
        <f t="shared" si="4"/>
        <v>1904</v>
      </c>
      <c r="L23" s="173">
        <f t="shared" si="0"/>
        <v>1659.0420000000001</v>
      </c>
      <c r="M23" s="34" t="s">
        <v>172</v>
      </c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PageLayoutView="0" workbookViewId="0" topLeftCell="A1">
      <selection activeCell="Q15" sqref="Q15"/>
    </sheetView>
  </sheetViews>
  <sheetFormatPr defaultColWidth="13.00390625" defaultRowHeight="15"/>
  <cols>
    <col min="1" max="1" width="10.8515625" style="16" customWidth="1"/>
    <col min="2" max="2" width="7.7109375" style="15" customWidth="1"/>
    <col min="3" max="3" width="8.57421875" style="15" customWidth="1"/>
    <col min="4" max="5" width="7.140625" style="15" customWidth="1"/>
    <col min="6" max="6" width="7.57421875" style="15" customWidth="1"/>
    <col min="7" max="7" width="8.7109375" style="15" customWidth="1"/>
    <col min="8" max="8" width="7.7109375" style="15" customWidth="1"/>
    <col min="9" max="10" width="8.28125" style="15" customWidth="1"/>
    <col min="11" max="11" width="8.140625" style="15" customWidth="1"/>
    <col min="12" max="12" width="10.00390625" style="20" customWidth="1"/>
    <col min="13" max="13" width="11.8515625" style="20" customWidth="1"/>
    <col min="14" max="14" width="9.00390625" style="20" customWidth="1"/>
    <col min="15" max="16384" width="13.00390625" style="16" customWidth="1"/>
  </cols>
  <sheetData>
    <row r="1" spans="1:14" ht="15.75">
      <c r="A1" s="248" t="s">
        <v>251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50"/>
      <c r="M1" s="250"/>
      <c r="N1" s="250"/>
    </row>
    <row r="2" spans="1:14" ht="61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68.25" customHeight="1">
      <c r="A3" s="23"/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1" t="s">
        <v>60</v>
      </c>
      <c r="M3" s="68" t="s">
        <v>168</v>
      </c>
      <c r="N3" s="68" t="s">
        <v>142</v>
      </c>
    </row>
    <row r="4" spans="1:14" ht="15.75">
      <c r="A4" s="18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39"/>
      <c r="M4" s="39"/>
      <c r="N4" s="35"/>
    </row>
    <row r="5" spans="1:14" ht="18.75">
      <c r="A5" s="28" t="s">
        <v>24</v>
      </c>
      <c r="B5" s="19">
        <f>SUM('1 день'!G40)</f>
        <v>861.73</v>
      </c>
      <c r="C5" s="19">
        <f>SUM('2 день'!G25)</f>
        <v>653.21</v>
      </c>
      <c r="D5" s="19">
        <f>SUM('3 день'!G24)</f>
        <v>1316.8</v>
      </c>
      <c r="E5" s="19">
        <f>SUM('4 день'!G24)</f>
        <v>566.48</v>
      </c>
      <c r="F5" s="19">
        <f>SUM('5 день'!G23)</f>
        <v>835.34</v>
      </c>
      <c r="G5" s="19">
        <f>SUM('6 день'!G26)</f>
        <v>1094.9</v>
      </c>
      <c r="H5" s="19">
        <f>SUM('7 день'!G24)</f>
        <v>945.1700000000001</v>
      </c>
      <c r="I5" s="19">
        <f>SUM('8 день'!G23)</f>
        <v>686.36</v>
      </c>
      <c r="J5" s="19">
        <f>SUM('9 день'!G23)</f>
        <v>671.07</v>
      </c>
      <c r="K5" s="19">
        <f>SUM('10 день'!G25)</f>
        <v>617.04</v>
      </c>
      <c r="L5" s="174">
        <f aca="true" t="shared" si="0" ref="L5:L17">SUM(B5:K5)/10</f>
        <v>824.8099999999998</v>
      </c>
      <c r="M5" s="39" t="s">
        <v>174</v>
      </c>
      <c r="N5" s="22">
        <v>1100</v>
      </c>
    </row>
    <row r="6" spans="1:14" ht="15.75">
      <c r="A6" s="41" t="s">
        <v>25</v>
      </c>
      <c r="B6" s="53">
        <f>SUM('1 день'!H40)</f>
        <v>218.74</v>
      </c>
      <c r="C6" s="53">
        <f>SUM('2 день'!H25)</f>
        <v>187.61</v>
      </c>
      <c r="D6" s="53">
        <f>SUM('3 день'!H24)</f>
        <v>244.74</v>
      </c>
      <c r="E6" s="53">
        <f>SUM('4 день'!H24)</f>
        <v>146.06</v>
      </c>
      <c r="F6" s="53">
        <f>SUM('5 день'!H23)</f>
        <v>164.46</v>
      </c>
      <c r="G6" s="53">
        <f>SUM('6 день'!H26)</f>
        <v>302.54</v>
      </c>
      <c r="H6" s="53">
        <f>SUM('7 день'!H24)</f>
        <v>149.75</v>
      </c>
      <c r="I6" s="53">
        <f>SUM('8 день'!H23)</f>
        <v>137.2</v>
      </c>
      <c r="J6" s="53">
        <f>SUM('9 день'!H23)</f>
        <v>142.82</v>
      </c>
      <c r="K6" s="53">
        <f>SUM('10 день'!H25)</f>
        <v>180.44</v>
      </c>
      <c r="L6" s="174">
        <f t="shared" si="0"/>
        <v>187.436</v>
      </c>
      <c r="M6" s="39" t="s">
        <v>175</v>
      </c>
      <c r="N6" s="22">
        <v>250</v>
      </c>
    </row>
    <row r="7" spans="1:14" ht="15.75">
      <c r="A7" s="41" t="s">
        <v>26</v>
      </c>
      <c r="B7" s="19">
        <f>SUM('1 день'!I40)</f>
        <v>8.716000000000001</v>
      </c>
      <c r="C7" s="19">
        <f>SUM('2 день'!I25)</f>
        <v>8.56</v>
      </c>
      <c r="D7" s="19">
        <f>SUM('3 день'!I24)</f>
        <v>7.1259999999999994</v>
      </c>
      <c r="E7" s="19">
        <f>SUM('4 день'!I24)</f>
        <v>15.709999999999999</v>
      </c>
      <c r="F7" s="19">
        <f>SUM('5 день'!I23)</f>
        <v>10.57</v>
      </c>
      <c r="G7" s="19">
        <f>SUM('6 день'!I26)</f>
        <v>8.34</v>
      </c>
      <c r="H7" s="19">
        <f>SUM('7 день'!I24)</f>
        <v>5.87</v>
      </c>
      <c r="I7" s="19">
        <f>SUM('8 день'!I23)</f>
        <v>8.2</v>
      </c>
      <c r="J7" s="19">
        <f>SUM('9 день'!I23)</f>
        <v>5.61</v>
      </c>
      <c r="K7" s="19">
        <f>SUM('10 день'!I25)</f>
        <v>9.05</v>
      </c>
      <c r="L7" s="174">
        <f t="shared" si="0"/>
        <v>8.775200000000002</v>
      </c>
      <c r="M7" s="39" t="s">
        <v>176</v>
      </c>
      <c r="N7" s="59">
        <v>12</v>
      </c>
    </row>
    <row r="8" spans="1:14" ht="15.75">
      <c r="A8" s="58" t="s">
        <v>80</v>
      </c>
      <c r="B8" s="19">
        <f>SUM('1 день'!J40)</f>
        <v>866.51</v>
      </c>
      <c r="C8" s="19">
        <f>SUM('2 день'!J25)</f>
        <v>822.76</v>
      </c>
      <c r="D8" s="19">
        <f>SUM('3 день'!J24)</f>
        <v>745.25</v>
      </c>
      <c r="E8" s="19">
        <f>SUM('4 день'!J24)</f>
        <v>959.08</v>
      </c>
      <c r="F8" s="19">
        <f>SUM('5 день'!J23)</f>
        <v>670.3</v>
      </c>
      <c r="G8" s="19">
        <f>SUM('6 день'!J26)</f>
        <v>824.2499999999999</v>
      </c>
      <c r="H8" s="19">
        <f>SUM('7 день'!J24)</f>
        <v>888.36</v>
      </c>
      <c r="I8" s="19">
        <f>SUM('8 день'!J23)</f>
        <v>767.9300000000001</v>
      </c>
      <c r="J8" s="19">
        <f>SUM('9 день'!J23)</f>
        <v>815.55</v>
      </c>
      <c r="K8" s="19">
        <f>SUM('10 день'!J25)</f>
        <v>843.8000000000001</v>
      </c>
      <c r="L8" s="174">
        <f t="shared" si="0"/>
        <v>820.3789999999999</v>
      </c>
      <c r="M8" s="39" t="s">
        <v>174</v>
      </c>
      <c r="N8" s="60">
        <v>1100</v>
      </c>
    </row>
    <row r="9" spans="1:14" ht="15.75">
      <c r="A9" s="58" t="s">
        <v>81</v>
      </c>
      <c r="B9" s="19">
        <f>SUM('1 день'!K40)</f>
        <v>718.635</v>
      </c>
      <c r="C9" s="19">
        <f>SUM('2 день'!K25)</f>
        <v>821.66</v>
      </c>
      <c r="D9" s="19">
        <f>SUM('3 день'!K24)</f>
        <v>836.4399999999999</v>
      </c>
      <c r="E9" s="19">
        <f>SUM('4 день'!K24)</f>
        <v>949.7</v>
      </c>
      <c r="F9" s="19">
        <f>SUM('5 день'!K23)</f>
        <v>726.12</v>
      </c>
      <c r="G9" s="19">
        <f>SUM('6 день'!K26)</f>
        <v>1048.6</v>
      </c>
      <c r="H9" s="19">
        <f>SUM('7 день'!K24)</f>
        <v>598.47</v>
      </c>
      <c r="I9" s="19">
        <f>SUM('8 день'!K23)</f>
        <v>897.25</v>
      </c>
      <c r="J9" s="19">
        <f>SUM('9 день'!K23)</f>
        <v>907.69</v>
      </c>
      <c r="K9" s="19">
        <f>SUM('10 день'!K25)</f>
        <v>738.9</v>
      </c>
      <c r="L9" s="174">
        <f t="shared" si="0"/>
        <v>824.3465</v>
      </c>
      <c r="M9" s="39" t="s">
        <v>174</v>
      </c>
      <c r="N9" s="60">
        <v>1100</v>
      </c>
    </row>
    <row r="10" spans="1:14" ht="15.75">
      <c r="A10" s="58" t="s">
        <v>82</v>
      </c>
      <c r="B10" s="53">
        <f>SUM('1 день'!L40)</f>
        <v>0.057600000000000005</v>
      </c>
      <c r="C10" s="53">
        <f>SUM('2 день'!L25)</f>
        <v>0.043</v>
      </c>
      <c r="D10" s="53">
        <f>SUM('3 день'!L24)</f>
        <v>0.0405</v>
      </c>
      <c r="E10" s="53">
        <f>SUM('4 день'!L24)</f>
        <v>0.1354</v>
      </c>
      <c r="F10" s="53">
        <f>SUM('5 день'!L23)</f>
        <v>0.025</v>
      </c>
      <c r="G10" s="53">
        <f>SUM('6 день'!L26)</f>
        <v>0.06130000000000001</v>
      </c>
      <c r="H10" s="53">
        <f>SUM('7 день'!L24)</f>
        <v>0.1318</v>
      </c>
      <c r="I10" s="53">
        <f>SUM('8 день'!L23)</f>
        <v>0.085</v>
      </c>
      <c r="J10" s="53">
        <f>SUM('9 день'!L23)</f>
        <v>0.0497</v>
      </c>
      <c r="K10" s="66">
        <f>SUM('10 день'!L25)</f>
        <v>0.1215</v>
      </c>
      <c r="L10" s="175">
        <f>SUM(B10:K10)/10</f>
        <v>0.07508</v>
      </c>
      <c r="M10" s="61" t="s">
        <v>177</v>
      </c>
      <c r="N10" s="30">
        <v>0.1</v>
      </c>
    </row>
    <row r="11" spans="1:14" ht="15.75">
      <c r="A11" s="58" t="s">
        <v>83</v>
      </c>
      <c r="B11" s="53">
        <f>SUM('1 день'!M40)</f>
        <v>0.024669999999999997</v>
      </c>
      <c r="C11" s="53">
        <f>SUM('2 день'!M25)</f>
        <v>0.03689</v>
      </c>
      <c r="D11" s="53">
        <f>SUM('3 день'!M24)</f>
        <v>0.01933</v>
      </c>
      <c r="E11" s="53">
        <f>SUM('4 день'!M24)</f>
        <v>0.024149999999999998</v>
      </c>
      <c r="F11" s="53">
        <f>SUM('5 день'!M23)</f>
        <v>0.0053300000000000005</v>
      </c>
      <c r="G11" s="53">
        <f>SUM('6 день'!M26)</f>
        <v>0.02763</v>
      </c>
      <c r="H11" s="53">
        <f>SUM('7 день'!M24)</f>
        <v>0.01603</v>
      </c>
      <c r="I11" s="53">
        <f>SUM('8 день'!M23)</f>
        <v>0.014259999999999998</v>
      </c>
      <c r="J11" s="53">
        <f>SUM('9 день'!M23)</f>
        <v>0.03363</v>
      </c>
      <c r="K11" s="66">
        <f>SUM('10 день'!M25)</f>
        <v>0.00053</v>
      </c>
      <c r="L11" s="175">
        <f t="shared" si="0"/>
        <v>0.020244999999999996</v>
      </c>
      <c r="M11" s="61" t="s">
        <v>178</v>
      </c>
      <c r="N11" s="30">
        <v>0.03</v>
      </c>
    </row>
    <row r="12" spans="1:14" ht="15.75">
      <c r="A12" s="58" t="s">
        <v>96</v>
      </c>
      <c r="B12" s="53">
        <f>SUM('1 день'!N40)</f>
        <v>2.5199999999999996</v>
      </c>
      <c r="C12" s="19">
        <f>SUM('2 день'!N25)</f>
        <v>2.4330000000000003</v>
      </c>
      <c r="D12" s="19">
        <f>SUM('3 день'!N24)</f>
        <v>1.5509999999999997</v>
      </c>
      <c r="E12" s="19">
        <f>SUM('4 день'!N24)</f>
        <v>2.2409999999999997</v>
      </c>
      <c r="F12" s="19">
        <f>SUM('5 день'!N23)</f>
        <v>1.157</v>
      </c>
      <c r="G12" s="19">
        <f>SUM('6 день'!N26)</f>
        <v>2.316</v>
      </c>
      <c r="H12" s="19">
        <f>SUM('7 день'!N24)</f>
        <v>1.5779999999999998</v>
      </c>
      <c r="I12" s="19">
        <f>SUM('8 день'!N23)</f>
        <v>1.0448</v>
      </c>
      <c r="J12" s="19">
        <f>SUM('9 день'!N23)</f>
        <v>3.0629999999999997</v>
      </c>
      <c r="K12" s="19">
        <f>SUM('10 день'!N25)</f>
        <v>3.5569999999999995</v>
      </c>
      <c r="L12" s="174">
        <f t="shared" si="0"/>
        <v>2.14608</v>
      </c>
      <c r="M12" s="39" t="s">
        <v>179</v>
      </c>
      <c r="N12" s="30">
        <v>3</v>
      </c>
    </row>
    <row r="13" spans="1:14" ht="15.75">
      <c r="A13" s="58" t="s">
        <v>85</v>
      </c>
      <c r="B13" s="53">
        <f>SUM('1 день'!O40)</f>
        <v>0.766</v>
      </c>
      <c r="C13" s="19">
        <f>SUM('2 день'!O25)</f>
        <v>0.8730000000000001</v>
      </c>
      <c r="D13" s="19">
        <f>SUM('3 день'!O24)</f>
        <v>0.8038</v>
      </c>
      <c r="E13" s="19">
        <f>SUM('4 день'!O24)</f>
        <v>0.9863</v>
      </c>
      <c r="F13" s="19">
        <f>SUM('5 день'!O23)</f>
        <v>1.0402</v>
      </c>
      <c r="G13" s="19">
        <f>SUM('6 день'!O26)</f>
        <v>0.927</v>
      </c>
      <c r="H13" s="19">
        <f>SUM('7 день'!O24)</f>
        <v>0.7717999999999999</v>
      </c>
      <c r="I13" s="19">
        <f>SUM('8 день'!O23)</f>
        <v>0.715</v>
      </c>
      <c r="J13" s="19">
        <f>SUM('9 день'!O23)</f>
        <v>0.974</v>
      </c>
      <c r="K13" s="19">
        <f>SUM('10 день'!O25)</f>
        <v>1.26</v>
      </c>
      <c r="L13" s="174">
        <f t="shared" si="0"/>
        <v>0.91171</v>
      </c>
      <c r="M13" s="39" t="s">
        <v>180</v>
      </c>
      <c r="N13" s="30">
        <v>1.2</v>
      </c>
    </row>
    <row r="14" spans="1:14" ht="15.75">
      <c r="A14" s="58" t="s">
        <v>86</v>
      </c>
      <c r="B14" s="53">
        <f>SUM('1 день'!P40)</f>
        <v>0.8331999999999999</v>
      </c>
      <c r="C14" s="19">
        <f>SUM('2 день'!P25)</f>
        <v>0.7841</v>
      </c>
      <c r="D14" s="19">
        <f>SUM('3 день'!P24)</f>
        <v>0.9729</v>
      </c>
      <c r="E14" s="19">
        <f>SUM('4 день'!P24)</f>
        <v>0.7081000000000001</v>
      </c>
      <c r="F14" s="19">
        <f>SUM('5 день'!P23)</f>
        <v>1.6941000000000002</v>
      </c>
      <c r="G14" s="19">
        <f>SUM('6 день'!P26)</f>
        <v>1.2265000000000001</v>
      </c>
      <c r="H14" s="19">
        <f>SUM('7 день'!P24)</f>
        <v>0.9631</v>
      </c>
      <c r="I14" s="19">
        <f>SUM('8 день'!P23)</f>
        <v>1.2691000000000001</v>
      </c>
      <c r="J14" s="19">
        <f>SUM('9 день'!P23)</f>
        <v>0.5084</v>
      </c>
      <c r="K14" s="19">
        <f>SUM('10 день'!P25)</f>
        <v>1.0741</v>
      </c>
      <c r="L14" s="174">
        <f t="shared" si="0"/>
        <v>1.00336</v>
      </c>
      <c r="M14" s="39" t="s">
        <v>181</v>
      </c>
      <c r="N14" s="30">
        <v>1.4</v>
      </c>
    </row>
    <row r="15" spans="1:14" ht="15.75">
      <c r="A15" s="58" t="s">
        <v>87</v>
      </c>
      <c r="B15" s="19">
        <f>SUM('1 день'!Q40)</f>
        <v>450.58</v>
      </c>
      <c r="C15" s="19">
        <f>SUM('2 день'!Q25)</f>
        <v>227.91</v>
      </c>
      <c r="D15" s="19">
        <f>SUM('3 день'!Q24)</f>
        <v>370.32000000000005</v>
      </c>
      <c r="E15" s="19">
        <f>SUM('4 день'!Q24)</f>
        <v>523.7</v>
      </c>
      <c r="F15" s="19">
        <f>SUM('5 день'!Q23)</f>
        <v>591.76</v>
      </c>
      <c r="G15" s="19">
        <f>SUM('6 день'!Q26)</f>
        <v>709.67</v>
      </c>
      <c r="H15" s="19">
        <f>SUM('7 день'!Q24)</f>
        <v>620.01</v>
      </c>
      <c r="I15" s="19">
        <f>SUM('8 день'!Q23)</f>
        <v>404.38</v>
      </c>
      <c r="J15" s="19">
        <f>SUM('9 день'!Q23)</f>
        <v>722.3399999999999</v>
      </c>
      <c r="K15" s="19">
        <f>SUM('10 день'!Q25)</f>
        <v>613.68</v>
      </c>
      <c r="L15" s="174">
        <f>SUM(B15:K15)/10</f>
        <v>523.4350000000001</v>
      </c>
      <c r="M15" s="39" t="s">
        <v>182</v>
      </c>
      <c r="N15" s="30">
        <v>700</v>
      </c>
    </row>
    <row r="16" spans="1:14" ht="15.75">
      <c r="A16" s="58" t="s">
        <v>88</v>
      </c>
      <c r="B16" s="53">
        <f>SUM('1 день'!R40)</f>
        <v>9.75</v>
      </c>
      <c r="C16" s="19">
        <f>SUM('2 день'!R25)</f>
        <v>6.950000000000001</v>
      </c>
      <c r="D16" s="19">
        <f>SUM('3 день'!R24)</f>
        <v>3.404</v>
      </c>
      <c r="E16" s="19">
        <f>SUM('4 день'!R24)</f>
        <v>9.094</v>
      </c>
      <c r="F16" s="19">
        <f>SUM('5 день'!R23)</f>
        <v>5.8</v>
      </c>
      <c r="G16" s="19">
        <f>SUM('6 день'!R26)</f>
        <v>6.515000000000001</v>
      </c>
      <c r="H16" s="19">
        <f>SUM('7 день'!R24)</f>
        <v>4.989</v>
      </c>
      <c r="I16" s="19">
        <f>SUM('8 день'!R23)</f>
        <v>9.34</v>
      </c>
      <c r="J16" s="19">
        <f>SUM('9 день'!R23)</f>
        <v>6</v>
      </c>
      <c r="K16" s="19">
        <f>SUM('10 день'!R25)</f>
        <v>12.31</v>
      </c>
      <c r="L16" s="174">
        <f t="shared" si="0"/>
        <v>7.4152000000000005</v>
      </c>
      <c r="M16" s="69" t="s">
        <v>183</v>
      </c>
      <c r="N16" s="30">
        <v>10</v>
      </c>
    </row>
    <row r="17" spans="1:14" ht="15.75">
      <c r="A17" s="42" t="s">
        <v>27</v>
      </c>
      <c r="B17" s="53">
        <f>SUM('1 день'!S40)</f>
        <v>56.47839999999999</v>
      </c>
      <c r="C17" s="53">
        <f>SUM('2 день'!S25)</f>
        <v>52.748</v>
      </c>
      <c r="D17" s="53">
        <f>SUM('3 день'!S24)</f>
        <v>26.9824</v>
      </c>
      <c r="E17" s="53">
        <f>SUM('4 день'!S24)</f>
        <v>41.294</v>
      </c>
      <c r="F17" s="53">
        <f>SUM('5 день'!S23)</f>
        <v>38.178</v>
      </c>
      <c r="G17" s="53">
        <f>SUM('6 день'!S26)</f>
        <v>41.1024</v>
      </c>
      <c r="H17" s="53">
        <f>SUM('7 день'!S24)</f>
        <v>66.218</v>
      </c>
      <c r="I17" s="53">
        <f>SUM('8 день'!S23)</f>
        <v>8.313999999999998</v>
      </c>
      <c r="J17" s="53">
        <f>SUM('9 день'!S23)</f>
        <v>69.69800000000001</v>
      </c>
      <c r="K17" s="53">
        <f>SUM('10 день'!S25)</f>
        <v>42.554</v>
      </c>
      <c r="L17" s="174">
        <f t="shared" si="0"/>
        <v>44.356719999999996</v>
      </c>
      <c r="M17" s="39" t="s">
        <v>184</v>
      </c>
      <c r="N17" s="30">
        <v>60</v>
      </c>
    </row>
  </sheetData>
  <sheetProtection/>
  <mergeCells count="1">
    <mergeCell ref="A1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Q27" sqref="Q27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6.57421875" style="0" customWidth="1"/>
    <col min="4" max="4" width="6.7109375" style="0" customWidth="1"/>
    <col min="5" max="5" width="6.421875" style="0" customWidth="1"/>
    <col min="6" max="7" width="6.7109375" style="0" customWidth="1"/>
    <col min="8" max="8" width="6.421875" style="0" customWidth="1"/>
    <col min="9" max="10" width="6.8515625" style="0" customWidth="1"/>
    <col min="11" max="11" width="6.421875" style="0" customWidth="1"/>
  </cols>
  <sheetData>
    <row r="1" spans="1:14" ht="15">
      <c r="A1" s="248" t="s">
        <v>252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52"/>
      <c r="M1" s="252"/>
      <c r="N1" s="252"/>
    </row>
    <row r="2" spans="1:14" ht="79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45">
      <c r="A3" s="31"/>
      <c r="B3" s="34" t="s">
        <v>11</v>
      </c>
      <c r="C3" s="34" t="s">
        <v>12</v>
      </c>
      <c r="D3" s="34" t="s">
        <v>13</v>
      </c>
      <c r="E3" s="34" t="s">
        <v>14</v>
      </c>
      <c r="F3" s="34" t="s">
        <v>15</v>
      </c>
      <c r="G3" s="34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5" t="s">
        <v>60</v>
      </c>
      <c r="M3" s="35" t="s">
        <v>28</v>
      </c>
      <c r="N3" s="35" t="s">
        <v>147</v>
      </c>
    </row>
    <row r="4" spans="1:14" ht="18.75">
      <c r="A4" s="32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6"/>
      <c r="M4" s="35"/>
      <c r="N4" s="33"/>
    </row>
    <row r="5" spans="1:14" ht="18.75">
      <c r="A5" s="33" t="s">
        <v>22</v>
      </c>
      <c r="B5" s="17">
        <f>SUM('1 день'!C26)*100/77</f>
        <v>27.753246753246753</v>
      </c>
      <c r="C5" s="17">
        <f>SUM('2 день'!C10)*100/77</f>
        <v>22.999999999999996</v>
      </c>
      <c r="D5" s="17">
        <f>SUM('3 день'!C11)*100/77</f>
        <v>36.16883116883117</v>
      </c>
      <c r="E5" s="17">
        <f>SUM('4 день'!C10)*100/77</f>
        <v>16.83116883116883</v>
      </c>
      <c r="F5" s="17">
        <f>SUM('5 день'!C10)*100/77</f>
        <v>25.727272727272723</v>
      </c>
      <c r="G5" s="17">
        <f>SUM('6 день'!C11)*100/77</f>
        <v>36.103896103896105</v>
      </c>
      <c r="H5" s="17">
        <f>SUM('7 день'!C10)*100/77</f>
        <v>27.155844155844157</v>
      </c>
      <c r="I5" s="17">
        <f>SUM('8 день'!C10)*100/77</f>
        <v>21.701298701298697</v>
      </c>
      <c r="J5" s="17">
        <f>SUM('9 день'!C10)*100/77</f>
        <v>26.506493506493506</v>
      </c>
      <c r="K5" s="17">
        <f>SUM('10 день'!C11)*100/77</f>
        <v>28.480519480519487</v>
      </c>
      <c r="L5" s="36">
        <f>SUM(B5:K5)/10</f>
        <v>26.942857142857143</v>
      </c>
      <c r="M5" s="23"/>
      <c r="N5" s="37"/>
    </row>
    <row r="6" spans="1:14" ht="18.75">
      <c r="A6" s="33" t="s">
        <v>6</v>
      </c>
      <c r="B6" s="17">
        <f>SUM('1 день'!D26)*100/79</f>
        <v>28.037974683544302</v>
      </c>
      <c r="C6" s="17">
        <f>SUM('2 день'!D10)*100/79</f>
        <v>23.936708860759495</v>
      </c>
      <c r="D6" s="17">
        <f>SUM('3 день'!D11)*100/79</f>
        <v>27.670886075949372</v>
      </c>
      <c r="E6" s="17">
        <f>SUM('4 день'!D10)*100/79</f>
        <v>22.50632911392405</v>
      </c>
      <c r="F6" s="17">
        <f>SUM('5 день'!D10)*100/79</f>
        <v>29.126582278481013</v>
      </c>
      <c r="G6" s="17">
        <f>SUM('6 день'!D11)*100/79</f>
        <v>32.607594936708864</v>
      </c>
      <c r="H6" s="17">
        <f>SUM('7 день'!D10)*100/79</f>
        <v>13.177215189873417</v>
      </c>
      <c r="I6" s="17">
        <f>SUM('8 день'!D10)*100/79</f>
        <v>17.734177215189874</v>
      </c>
      <c r="J6" s="17">
        <f>SUM('9 день'!D10)*100/79</f>
        <v>31.40506329113924</v>
      </c>
      <c r="K6" s="17">
        <f>SUM('10 день'!D11)*100/79</f>
        <v>31.379746835443044</v>
      </c>
      <c r="L6" s="36">
        <f aca="true" t="shared" si="0" ref="L6:L23">SUM(B6:K6)/10</f>
        <v>25.758227848101267</v>
      </c>
      <c r="M6" s="23"/>
      <c r="N6" s="37"/>
    </row>
    <row r="7" spans="1:14" ht="18.75">
      <c r="A7" s="33" t="s">
        <v>7</v>
      </c>
      <c r="B7" s="17">
        <f>SUM('1 день'!E26)*100/335</f>
        <v>16.33731343283582</v>
      </c>
      <c r="C7" s="17">
        <f>SUM('2 день'!E10)*100/335</f>
        <v>19.567164179104477</v>
      </c>
      <c r="D7" s="17">
        <f>SUM('3 день'!E11)*100/335</f>
        <v>23.73134328358209</v>
      </c>
      <c r="E7" s="17">
        <f>SUM('4 день'!E10)*100/335</f>
        <v>16.534328358208956</v>
      </c>
      <c r="F7" s="17">
        <f>SUM('5 день'!E10)*100/335</f>
        <v>14.74626865671642</v>
      </c>
      <c r="G7" s="17">
        <f>SUM('6 день'!E11)*100/335</f>
        <v>54.32835820895522</v>
      </c>
      <c r="H7" s="17">
        <f>SUM('7 день'!E10)*100/335</f>
        <v>18.044776119402986</v>
      </c>
      <c r="I7" s="17">
        <f>SUM('8 день'!E10)*100/335</f>
        <v>20.343283582089555</v>
      </c>
      <c r="J7" s="17">
        <f>SUM('9 день'!E10)*100/335</f>
        <v>16.76119402985075</v>
      </c>
      <c r="K7" s="17">
        <f>SUM('10 день'!E11)*100/335</f>
        <v>42.35820895522388</v>
      </c>
      <c r="L7" s="36">
        <f t="shared" si="0"/>
        <v>24.275223880597018</v>
      </c>
      <c r="M7" s="23"/>
      <c r="N7" s="37"/>
    </row>
    <row r="8" spans="1:14" ht="18.75">
      <c r="A8" s="33" t="s">
        <v>8</v>
      </c>
      <c r="B8" s="17">
        <f>SUM('1 день'!F26)*100/2350</f>
        <v>19.71063829787234</v>
      </c>
      <c r="C8" s="17">
        <f>SUM('2 день'!F10)*100/2350</f>
        <v>23.18297872340425</v>
      </c>
      <c r="D8" s="17">
        <f>SUM('3 день'!F11)*100/2350</f>
        <v>28.561702127659576</v>
      </c>
      <c r="E8" s="17">
        <f>SUM('4 день'!F10)*100/2350</f>
        <v>17.687234042553193</v>
      </c>
      <c r="F8" s="17">
        <f>SUM('5 день'!F10)*100/2350</f>
        <v>19.825531914893617</v>
      </c>
      <c r="G8" s="17">
        <f>SUM('6 день'!F11)*100/2350</f>
        <v>34.03404255319149</v>
      </c>
      <c r="H8" s="17">
        <f>SUM('7 день'!F10)*100/2350</f>
        <v>17.761702127659575</v>
      </c>
      <c r="I8" s="17">
        <f>SUM('8 день'!F10)*100/2350</f>
        <v>25.817021276595742</v>
      </c>
      <c r="J8" s="17">
        <f>SUM('9 день'!F10)*100/2350</f>
        <v>24.77659574468085</v>
      </c>
      <c r="K8" s="17">
        <f>SUM('10 день'!F11)*100/2350</f>
        <v>37.736170212765956</v>
      </c>
      <c r="L8" s="173">
        <f t="shared" si="0"/>
        <v>24.90936170212766</v>
      </c>
      <c r="M8" s="23" t="s">
        <v>144</v>
      </c>
      <c r="N8" s="37">
        <v>-1.4</v>
      </c>
    </row>
    <row r="9" spans="1:14" ht="18.75">
      <c r="A9" s="32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173"/>
      <c r="M9" s="35"/>
      <c r="N9" s="24"/>
    </row>
    <row r="10" spans="1:14" ht="18.75">
      <c r="A10" s="33" t="s">
        <v>5</v>
      </c>
      <c r="B10" s="17">
        <f>SUM('1 день'!C35)*100/77</f>
        <v>40.83116883116883</v>
      </c>
      <c r="C10" s="17">
        <f>SUM('2 день'!C19)*100/77</f>
        <v>44.753246753246756</v>
      </c>
      <c r="D10" s="17">
        <f>SUM('3 день'!C19)*100/77</f>
        <v>31.220779220779228</v>
      </c>
      <c r="E10" s="17">
        <f>SUM('4 день'!C19)*100/77</f>
        <v>32.20779220779221</v>
      </c>
      <c r="F10" s="17">
        <f>SUM('5 день'!C18)*100/77</f>
        <v>29.545454545454547</v>
      </c>
      <c r="G10" s="17">
        <f>SUM('6 день'!C20)*100/77</f>
        <v>36.987012987012996</v>
      </c>
      <c r="H10" s="17">
        <f>SUM('7 день'!C19)*100/77</f>
        <v>37.48051948051948</v>
      </c>
      <c r="I10" s="17">
        <f>SUM('8 день'!C18)*100/77</f>
        <v>31.064935064935064</v>
      </c>
      <c r="J10" s="17">
        <f>SUM('9 день'!C18)*100/77</f>
        <v>31.74025974025974</v>
      </c>
      <c r="K10" s="17">
        <f>SUM('10 день'!C20)*100/77</f>
        <v>32.493506493506494</v>
      </c>
      <c r="L10" s="173">
        <f t="shared" si="0"/>
        <v>34.83246753246753</v>
      </c>
      <c r="M10" s="23"/>
      <c r="N10" s="37"/>
    </row>
    <row r="11" spans="1:14" ht="18.75">
      <c r="A11" s="33" t="s">
        <v>6</v>
      </c>
      <c r="B11" s="17">
        <f>SUM('1 день'!D35)*100/79</f>
        <v>32.43037974683544</v>
      </c>
      <c r="C11" s="17">
        <f>SUM('2 день'!D19)*100/79</f>
        <v>35.531645569620245</v>
      </c>
      <c r="D11" s="17">
        <f>SUM('3 день'!D19)*100/79</f>
        <v>24.848101265822784</v>
      </c>
      <c r="E11" s="17">
        <f>SUM('4 день'!D19)*100/79</f>
        <v>32.16455696202531</v>
      </c>
      <c r="F11" s="17">
        <f>SUM('5 день'!D18)*100/79</f>
        <v>21.430379746835442</v>
      </c>
      <c r="G11" s="17">
        <f>SUM('6 день'!D20)*100/79</f>
        <v>28.708860759493678</v>
      </c>
      <c r="H11" s="17">
        <f>SUM('7 день'!D19)*100/79</f>
        <v>42.15189873417722</v>
      </c>
      <c r="I11" s="17">
        <f>SUM('8 день'!D18)*100/79</f>
        <v>22.20253164556962</v>
      </c>
      <c r="J11" s="17">
        <f>SUM('9 день'!D18)*100/79</f>
        <v>40.48101265822784</v>
      </c>
      <c r="K11" s="17">
        <f>SUM('10 день'!D20)*100/79</f>
        <v>29.924050632911392</v>
      </c>
      <c r="L11" s="173">
        <f t="shared" si="0"/>
        <v>30.9873417721519</v>
      </c>
      <c r="M11" s="23"/>
      <c r="N11" s="37"/>
    </row>
    <row r="12" spans="1:14" ht="18.75">
      <c r="A12" s="33" t="s">
        <v>7</v>
      </c>
      <c r="B12" s="17">
        <f>SUM('1 день'!E35)*100/335</f>
        <v>31.49850746268657</v>
      </c>
      <c r="C12" s="17">
        <f>SUM('2 день'!E19)*100/335</f>
        <v>33.89253731343283</v>
      </c>
      <c r="D12" s="17">
        <f>SUM('3 день'!E19)*100/335</f>
        <v>27.698507462686567</v>
      </c>
      <c r="E12" s="17">
        <f>SUM('4 день'!E19)*100/335</f>
        <v>31.337313432835817</v>
      </c>
      <c r="F12" s="17">
        <f>SUM('5 день'!E18)*100/335</f>
        <v>54.797014925373134</v>
      </c>
      <c r="G12" s="17">
        <f>SUM('6 день'!E20)*100/335</f>
        <v>32.2955223880597</v>
      </c>
      <c r="H12" s="17">
        <f>SUM('7 день'!E19)*100/335</f>
        <v>39.19701492537313</v>
      </c>
      <c r="I12" s="17">
        <f>SUM('8 день'!E18)*100/335</f>
        <v>51</v>
      </c>
      <c r="J12" s="17">
        <f>SUM('9 день'!E18)*100/335</f>
        <v>34.191044776119405</v>
      </c>
      <c r="K12" s="17">
        <f>SUM('10 день'!E20)*100/335</f>
        <v>32.38805970149254</v>
      </c>
      <c r="L12" s="173">
        <f t="shared" si="0"/>
        <v>36.82955223880596</v>
      </c>
      <c r="M12" s="23"/>
      <c r="N12" s="37"/>
    </row>
    <row r="13" spans="1:14" ht="18.75">
      <c r="A13" s="33" t="s">
        <v>8</v>
      </c>
      <c r="B13" s="17">
        <f>SUM('1 день'!F35)*100/2350</f>
        <v>36.212765957446805</v>
      </c>
      <c r="C13" s="17">
        <f>SUM('2 день'!F19)*100/2350</f>
        <v>38.77404255319149</v>
      </c>
      <c r="D13" s="17">
        <f>SUM('3 день'!F19)*100/2350</f>
        <v>31.049361702127666</v>
      </c>
      <c r="E13" s="17">
        <f>SUM('4 день'!F19)*100/2350</f>
        <v>31.174893617021283</v>
      </c>
      <c r="F13" s="17">
        <f>SUM('5 день'!F18)*100/2350</f>
        <v>32.02127659574468</v>
      </c>
      <c r="G13" s="17">
        <f>SUM('6 день'!F20)*100/2350</f>
        <v>35.06638297872341</v>
      </c>
      <c r="H13" s="17">
        <f>SUM('7 день'!F19)*100/2350</f>
        <v>36.23148936170213</v>
      </c>
      <c r="I13" s="17">
        <f>SUM('8 день'!F18)*100/2350</f>
        <v>33.65531914893618</v>
      </c>
      <c r="J13" s="17">
        <f>SUM('9 день'!F18)*100/2350</f>
        <v>35.674893617021276</v>
      </c>
      <c r="K13" s="17">
        <f>SUM('10 день'!F20)*100/2350</f>
        <v>30.43404255319149</v>
      </c>
      <c r="L13" s="173">
        <f t="shared" si="0"/>
        <v>34.02944680851064</v>
      </c>
      <c r="M13" s="23" t="s">
        <v>145</v>
      </c>
      <c r="N13" s="37">
        <v>-1.7</v>
      </c>
    </row>
    <row r="14" spans="1:14" ht="18.75">
      <c r="A14" s="32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173"/>
      <c r="M14" s="35"/>
      <c r="N14" s="24"/>
    </row>
    <row r="15" spans="1:14" ht="18.75">
      <c r="A15" s="33" t="s">
        <v>5</v>
      </c>
      <c r="B15" s="17">
        <f>SUM('1 день'!C39)*100/77</f>
        <v>9.35064935064935</v>
      </c>
      <c r="C15" s="17">
        <f>SUM('2 день'!C24)*100/77</f>
        <v>3.857142857142857</v>
      </c>
      <c r="D15" s="17">
        <f>SUM('3 день'!C23)*100/77</f>
        <v>9.87012987012987</v>
      </c>
      <c r="E15" s="17">
        <f>SUM('4 день'!C23)*100/77</f>
        <v>7.2727272727272725</v>
      </c>
      <c r="F15" s="17">
        <f>SUM('5 день'!C22)*100/77</f>
        <v>9.480519480519481</v>
      </c>
      <c r="G15" s="17">
        <f>SUM('6 день'!C25)*100/77</f>
        <v>10.467532467532468</v>
      </c>
      <c r="H15" s="17">
        <f>SUM('7 день'!C23)*100/77</f>
        <v>8.831168831168833</v>
      </c>
      <c r="I15" s="17">
        <f>SUM('8 день'!C22)*100/77</f>
        <v>8.96103896103896</v>
      </c>
      <c r="J15" s="17">
        <f>SUM('9 день'!C22)*100/77</f>
        <v>6.103896103896104</v>
      </c>
      <c r="K15" s="17">
        <f>SUM('10 день'!C24)*100/77</f>
        <v>4.545454545454546</v>
      </c>
      <c r="L15" s="173">
        <f t="shared" si="0"/>
        <v>7.874025974025974</v>
      </c>
      <c r="M15" s="23"/>
      <c r="N15" s="37"/>
    </row>
    <row r="16" spans="1:14" ht="18.75">
      <c r="A16" s="33" t="s">
        <v>6</v>
      </c>
      <c r="B16" s="17">
        <f>SUM('1 день'!D39)*100/79</f>
        <v>6.582278481012659</v>
      </c>
      <c r="C16" s="17">
        <f>SUM('2 день'!D24)*100/79</f>
        <v>12.506329113924052</v>
      </c>
      <c r="D16" s="17">
        <f>SUM('3 день'!D23)*100/79</f>
        <v>12.151898734177216</v>
      </c>
      <c r="E16" s="17">
        <f>SUM('4 день'!D23)*100/79</f>
        <v>6.582278481012659</v>
      </c>
      <c r="F16" s="17">
        <f>SUM('5 день'!D22)*100/79</f>
        <v>6.582278481012659</v>
      </c>
      <c r="G16" s="17">
        <f>SUM('6 день'!D25)*100/79</f>
        <v>15.354430379746836</v>
      </c>
      <c r="H16" s="17">
        <f>SUM('7 день'!D23)*100/79</f>
        <v>6.708860759493671</v>
      </c>
      <c r="I16" s="17">
        <f>SUM('8 день'!D22)*100/79</f>
        <v>10.886075949367088</v>
      </c>
      <c r="J16" s="17">
        <f>SUM('9 день'!D22)*100/79</f>
        <v>5</v>
      </c>
      <c r="K16" s="17">
        <f>SUM('10 день'!D24)*100/79</f>
        <v>12.911392405063289</v>
      </c>
      <c r="L16" s="173">
        <f t="shared" si="0"/>
        <v>9.526582278481012</v>
      </c>
      <c r="M16" s="23"/>
      <c r="N16" s="37"/>
    </row>
    <row r="17" spans="1:14" ht="18.75">
      <c r="A17" s="33" t="s">
        <v>7</v>
      </c>
      <c r="B17" s="17">
        <f>SUM('1 день'!E39)*100/335</f>
        <v>8.805970149253731</v>
      </c>
      <c r="C17" s="17">
        <f>SUM('2 день'!E24)*100/335</f>
        <v>15.477611940298505</v>
      </c>
      <c r="D17" s="17">
        <f>SUM('3 день'!E23)*100/335</f>
        <v>10.298507462686567</v>
      </c>
      <c r="E17" s="17">
        <f>SUM('4 день'!E23)*100/335</f>
        <v>8.26865671641791</v>
      </c>
      <c r="F17" s="17">
        <f>SUM('5 день'!E22)*100/335</f>
        <v>8.985074626865671</v>
      </c>
      <c r="G17" s="17">
        <f>SUM('6 день'!E25)*100/335</f>
        <v>11.782089552238807</v>
      </c>
      <c r="H17" s="17">
        <f>SUM('7 день'!E23)*100/335</f>
        <v>9.641791044776118</v>
      </c>
      <c r="I17" s="17">
        <f>SUM('8 день'!E22)*100/335</f>
        <v>11.880597014925375</v>
      </c>
      <c r="J17" s="17">
        <f>SUM('9 день'!E22)*100/335</f>
        <v>7.343283582089552</v>
      </c>
      <c r="K17" s="17">
        <f>SUM('10 день'!E24)*100/335</f>
        <v>16.17910447761194</v>
      </c>
      <c r="L17" s="173">
        <f t="shared" si="0"/>
        <v>10.866268656716418</v>
      </c>
      <c r="M17" s="23"/>
      <c r="N17" s="37"/>
    </row>
    <row r="18" spans="1:14" ht="18.75">
      <c r="A18" s="33" t="s">
        <v>8</v>
      </c>
      <c r="B18" s="17">
        <f>SUM('1 день'!F39)*100/2350</f>
        <v>8.97872340425532</v>
      </c>
      <c r="C18" s="17">
        <f>SUM('2 день'!F24)*100/2350</f>
        <v>14.536170212765958</v>
      </c>
      <c r="D18" s="17">
        <f>SUM('3 день'!F23)*100/2350</f>
        <v>16.302127659574467</v>
      </c>
      <c r="E18" s="17">
        <f>SUM('4 день'!F23)*100/2350</f>
        <v>9.319148936170214</v>
      </c>
      <c r="F18" s="17">
        <f>SUM('5 день'!F22)*100/2350</f>
        <v>8.553191489361701</v>
      </c>
      <c r="G18" s="17">
        <f>SUM('6 день'!F25)*100/2350</f>
        <v>13.27659574468085</v>
      </c>
      <c r="H18" s="17">
        <f>SUM('7 день'!F23)*100/2350</f>
        <v>10.851063829787234</v>
      </c>
      <c r="I18" s="17">
        <f>SUM('8 день'!F22)*100/2350</f>
        <v>15.472340425531915</v>
      </c>
      <c r="J18" s="17">
        <f>SUM('9 день'!F22)*100/2350</f>
        <v>6.446808510638298</v>
      </c>
      <c r="K18" s="17">
        <f>SUM('10 день'!F24)*100/2350</f>
        <v>12.851063829787234</v>
      </c>
      <c r="L18" s="173">
        <f t="shared" si="0"/>
        <v>11.65872340425532</v>
      </c>
      <c r="M18" s="70" t="s">
        <v>146</v>
      </c>
      <c r="N18" s="37">
        <v>-0.4</v>
      </c>
    </row>
    <row r="19" spans="1:14" ht="18.75">
      <c r="A19" s="32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73"/>
      <c r="M19" s="35"/>
      <c r="N19" s="24"/>
    </row>
    <row r="20" spans="1:14" ht="18.75">
      <c r="A20" s="33" t="s">
        <v>5</v>
      </c>
      <c r="B20" s="40">
        <f>SUM(B5+B10+B15)</f>
        <v>77.93506493506493</v>
      </c>
      <c r="C20" s="40">
        <f aca="true" t="shared" si="1" ref="C20:K20">SUM(C5+C10+C15)</f>
        <v>71.61038961038962</v>
      </c>
      <c r="D20" s="40">
        <f t="shared" si="1"/>
        <v>77.25974025974027</v>
      </c>
      <c r="E20" s="40">
        <f t="shared" si="1"/>
        <v>56.311688311688314</v>
      </c>
      <c r="F20" s="40">
        <f t="shared" si="1"/>
        <v>64.75324675324674</v>
      </c>
      <c r="G20" s="40">
        <f t="shared" si="1"/>
        <v>83.55844155844156</v>
      </c>
      <c r="H20" s="40">
        <f t="shared" si="1"/>
        <v>73.46753246753248</v>
      </c>
      <c r="I20" s="40">
        <f t="shared" si="1"/>
        <v>61.72727272727272</v>
      </c>
      <c r="J20" s="40">
        <f t="shared" si="1"/>
        <v>64.35064935064935</v>
      </c>
      <c r="K20" s="40">
        <f t="shared" si="1"/>
        <v>65.51948051948052</v>
      </c>
      <c r="L20" s="173">
        <f t="shared" si="0"/>
        <v>69.64935064935067</v>
      </c>
      <c r="M20" s="23" t="s">
        <v>173</v>
      </c>
      <c r="N20" s="37">
        <v>-30.4</v>
      </c>
    </row>
    <row r="21" spans="1:14" ht="18.75">
      <c r="A21" s="33" t="s">
        <v>6</v>
      </c>
      <c r="B21" s="40">
        <f>SUM(B6+B11+B16)</f>
        <v>67.05063291139241</v>
      </c>
      <c r="C21" s="40">
        <f aca="true" t="shared" si="2" ref="C21:K21">SUM(C6+C11+C16)</f>
        <v>71.97468354430379</v>
      </c>
      <c r="D21" s="40">
        <f t="shared" si="2"/>
        <v>64.67088607594937</v>
      </c>
      <c r="E21" s="40">
        <f t="shared" si="2"/>
        <v>61.25316455696201</v>
      </c>
      <c r="F21" s="40">
        <f t="shared" si="2"/>
        <v>57.13924050632911</v>
      </c>
      <c r="G21" s="40">
        <f t="shared" si="2"/>
        <v>76.67088607594937</v>
      </c>
      <c r="H21" s="40">
        <f t="shared" si="2"/>
        <v>62.037974683544306</v>
      </c>
      <c r="I21" s="40">
        <f t="shared" si="2"/>
        <v>50.822784810126585</v>
      </c>
      <c r="J21" s="40">
        <f t="shared" si="2"/>
        <v>76.88607594936708</v>
      </c>
      <c r="K21" s="40">
        <f t="shared" si="2"/>
        <v>74.21518987341773</v>
      </c>
      <c r="L21" s="173">
        <f t="shared" si="0"/>
        <v>66.27215189873418</v>
      </c>
      <c r="M21" s="23" t="s">
        <v>173</v>
      </c>
      <c r="N21" s="37">
        <v>-32</v>
      </c>
    </row>
    <row r="22" spans="1:14" ht="18.75">
      <c r="A22" s="33" t="s">
        <v>7</v>
      </c>
      <c r="B22" s="40">
        <f>SUM(B7+B12+B17)</f>
        <v>56.64179104477612</v>
      </c>
      <c r="C22" s="40">
        <f aca="true" t="shared" si="3" ref="C22:K22">SUM(C7+C12+C17)</f>
        <v>68.93731343283581</v>
      </c>
      <c r="D22" s="40">
        <f t="shared" si="3"/>
        <v>61.72835820895522</v>
      </c>
      <c r="E22" s="40">
        <f t="shared" si="3"/>
        <v>56.14029850746268</v>
      </c>
      <c r="F22" s="40">
        <f t="shared" si="3"/>
        <v>78.52835820895523</v>
      </c>
      <c r="G22" s="40">
        <f t="shared" si="3"/>
        <v>98.40597014925373</v>
      </c>
      <c r="H22" s="40">
        <f t="shared" si="3"/>
        <v>66.88358208955223</v>
      </c>
      <c r="I22" s="40">
        <f t="shared" si="3"/>
        <v>83.22388059701493</v>
      </c>
      <c r="J22" s="40">
        <f t="shared" si="3"/>
        <v>58.29552238805971</v>
      </c>
      <c r="K22" s="40">
        <f t="shared" si="3"/>
        <v>90.92537313432835</v>
      </c>
      <c r="L22" s="173">
        <f t="shared" si="0"/>
        <v>71.9710447761194</v>
      </c>
      <c r="M22" s="23" t="s">
        <v>173</v>
      </c>
      <c r="N22" s="37">
        <v>-30</v>
      </c>
    </row>
    <row r="23" spans="1:14" ht="18.75">
      <c r="A23" s="33" t="s">
        <v>8</v>
      </c>
      <c r="B23" s="40">
        <f>SUM(B8+B13+B18)</f>
        <v>64.90212765957446</v>
      </c>
      <c r="C23" s="40">
        <f aca="true" t="shared" si="4" ref="C23:K23">SUM(C8+C13+C18)</f>
        <v>76.49319148936169</v>
      </c>
      <c r="D23" s="40">
        <f t="shared" si="4"/>
        <v>75.91319148936171</v>
      </c>
      <c r="E23" s="40">
        <f t="shared" si="4"/>
        <v>58.18127659574469</v>
      </c>
      <c r="F23" s="40">
        <f t="shared" si="4"/>
        <v>60.4</v>
      </c>
      <c r="G23" s="40">
        <f t="shared" si="4"/>
        <v>82.37702127659576</v>
      </c>
      <c r="H23" s="40">
        <f t="shared" si="4"/>
        <v>64.84425531914894</v>
      </c>
      <c r="I23" s="40">
        <f t="shared" si="4"/>
        <v>74.94468085106384</v>
      </c>
      <c r="J23" s="40">
        <f t="shared" si="4"/>
        <v>66.89829787234042</v>
      </c>
      <c r="K23" s="40">
        <f t="shared" si="4"/>
        <v>81.02127659574468</v>
      </c>
      <c r="L23" s="173">
        <f t="shared" si="0"/>
        <v>70.59753191489361</v>
      </c>
      <c r="M23" s="23" t="s">
        <v>173</v>
      </c>
      <c r="N23" s="37">
        <v>-31</v>
      </c>
    </row>
  </sheetData>
  <sheetProtection/>
  <mergeCells count="1">
    <mergeCell ref="A1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PageLayoutView="0" workbookViewId="0" topLeftCell="A1">
      <selection activeCell="N41" sqref="N41"/>
    </sheetView>
  </sheetViews>
  <sheetFormatPr defaultColWidth="9.140625" defaultRowHeight="15"/>
  <cols>
    <col min="2" max="2" width="7.421875" style="0" customWidth="1"/>
    <col min="3" max="3" width="8.421875" style="0" customWidth="1"/>
    <col min="4" max="4" width="7.57421875" style="0" customWidth="1"/>
    <col min="5" max="5" width="7.421875" style="0" customWidth="1"/>
    <col min="6" max="6" width="7.28125" style="0" customWidth="1"/>
    <col min="7" max="8" width="7.8515625" style="0" customWidth="1"/>
    <col min="9" max="9" width="9.28125" style="0" customWidth="1"/>
    <col min="10" max="10" width="8.421875" style="0" customWidth="1"/>
    <col min="11" max="11" width="7.57421875" style="0" customWidth="1"/>
  </cols>
  <sheetData>
    <row r="1" spans="1:14" ht="15.75" customHeight="1">
      <c r="A1" s="253" t="s">
        <v>256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  <c r="M1" s="254"/>
      <c r="N1" s="254"/>
    </row>
    <row r="2" spans="1:14" ht="44.2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60">
      <c r="A3" s="23"/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1" t="s">
        <v>60</v>
      </c>
      <c r="M3" s="68" t="s">
        <v>148</v>
      </c>
      <c r="N3" s="35" t="s">
        <v>149</v>
      </c>
    </row>
    <row r="4" spans="1:14" ht="33.75">
      <c r="A4" s="18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39"/>
      <c r="M4" s="35" t="s">
        <v>59</v>
      </c>
      <c r="N4" s="38"/>
    </row>
    <row r="5" spans="1:14" ht="18.75">
      <c r="A5" s="28" t="s">
        <v>24</v>
      </c>
      <c r="B5" s="43">
        <f>SUM('таблица №2'!B5)*100/1100</f>
        <v>78.33909090909091</v>
      </c>
      <c r="C5" s="43">
        <f>SUM('таблица №2'!C5)*100/1100</f>
        <v>59.38272727272727</v>
      </c>
      <c r="D5" s="43">
        <f>SUM('таблица №2'!D5)*100/1100</f>
        <v>119.7090909090909</v>
      </c>
      <c r="E5" s="43">
        <f>SUM('таблица №2'!E5)*100/1100</f>
        <v>51.49818181818182</v>
      </c>
      <c r="F5" s="43">
        <f>SUM('таблица №2'!F5)*100/1100</f>
        <v>75.94</v>
      </c>
      <c r="G5" s="43">
        <f>SUM('таблица №2'!G5)*100/1100</f>
        <v>99.53636363636365</v>
      </c>
      <c r="H5" s="43">
        <f>SUM('таблица №2'!H5)*100/1100</f>
        <v>85.92454545454545</v>
      </c>
      <c r="I5" s="43">
        <f>SUM('таблица №2'!I5)*100/1100</f>
        <v>62.39636363636364</v>
      </c>
      <c r="J5" s="43">
        <f>SUM('таблица №2'!J5)*100/1100</f>
        <v>61.00636363636364</v>
      </c>
      <c r="K5" s="43">
        <f>SUM('таблица №2'!K5)*100/1100</f>
        <v>56.094545454545454</v>
      </c>
      <c r="L5" s="39">
        <f aca="true" t="shared" si="0" ref="L5:L17">SUM(B5:K5)/10</f>
        <v>74.98272727272727</v>
      </c>
      <c r="M5" s="22">
        <v>100</v>
      </c>
      <c r="N5" s="176">
        <f>SUM(L5/M5)*100-100</f>
        <v>-25.017272727272726</v>
      </c>
    </row>
    <row r="6" spans="1:14" ht="15.75">
      <c r="A6" s="41" t="s">
        <v>25</v>
      </c>
      <c r="B6" s="43">
        <f>SUM('таблица №2'!B6)*100/250</f>
        <v>87.496</v>
      </c>
      <c r="C6" s="43">
        <f>SUM('таблица №2'!C6)*100/250</f>
        <v>75.044</v>
      </c>
      <c r="D6" s="43">
        <f>SUM('таблица №2'!D6)*100/250</f>
        <v>97.896</v>
      </c>
      <c r="E6" s="43">
        <f>SUM('таблица №2'!E6)*100/250</f>
        <v>58.424</v>
      </c>
      <c r="F6" s="43">
        <f>SUM('таблица №2'!F6)*100/250</f>
        <v>65.784</v>
      </c>
      <c r="G6" s="43">
        <f>SUM('таблица №2'!G6)*100/250</f>
        <v>121.01600000000002</v>
      </c>
      <c r="H6" s="43">
        <f>SUM('таблица №2'!H6)*100/250</f>
        <v>59.9</v>
      </c>
      <c r="I6" s="43">
        <f>SUM('таблица №2'!I6)*100/250</f>
        <v>54.879999999999995</v>
      </c>
      <c r="J6" s="43">
        <f>SUM('таблица №2'!J6)*100/250</f>
        <v>57.128</v>
      </c>
      <c r="K6" s="43">
        <f>SUM('таблица №2'!K6)*100/250</f>
        <v>72.176</v>
      </c>
      <c r="L6" s="39">
        <f t="shared" si="0"/>
        <v>74.9744</v>
      </c>
      <c r="M6" s="22">
        <v>100</v>
      </c>
      <c r="N6" s="177">
        <v>25</v>
      </c>
    </row>
    <row r="7" spans="1:14" ht="15.75">
      <c r="A7" s="41" t="s">
        <v>26</v>
      </c>
      <c r="B7" s="43">
        <f>SUM('таблица №2'!B7)*100/12</f>
        <v>72.63333333333334</v>
      </c>
      <c r="C7" s="43">
        <f>SUM('таблица №2'!C7)*100/12</f>
        <v>71.33333333333333</v>
      </c>
      <c r="D7" s="43">
        <f>SUM('таблица №2'!D7)*100/12</f>
        <v>59.383333333333326</v>
      </c>
      <c r="E7" s="43">
        <f>SUM('таблица №2'!E7)*100/12</f>
        <v>130.91666666666666</v>
      </c>
      <c r="F7" s="43">
        <f>SUM('таблица №2'!F7)*100/12</f>
        <v>88.08333333333333</v>
      </c>
      <c r="G7" s="43">
        <f>SUM('таблица №2'!G7)*100/12</f>
        <v>69.5</v>
      </c>
      <c r="H7" s="43">
        <f>SUM('таблица №2'!H7)*100/12</f>
        <v>48.916666666666664</v>
      </c>
      <c r="I7" s="43">
        <f>SUM('таблица №2'!I7)*100/12</f>
        <v>68.33333333333333</v>
      </c>
      <c r="J7" s="43">
        <f>SUM('таблица №2'!J7)*100/12</f>
        <v>46.75</v>
      </c>
      <c r="K7" s="43">
        <f>SUM('таблица №2'!K7)*100/12</f>
        <v>75.41666666666667</v>
      </c>
      <c r="L7" s="39">
        <f t="shared" si="0"/>
        <v>73.12666666666667</v>
      </c>
      <c r="M7" s="22">
        <v>100</v>
      </c>
      <c r="N7" s="177">
        <f>SUM(L7/M7)*100-100</f>
        <v>-26.873333333333335</v>
      </c>
    </row>
    <row r="8" spans="1:14" ht="15.75">
      <c r="A8" s="58" t="s">
        <v>80</v>
      </c>
      <c r="B8" s="43">
        <f>SUM('таблица №2'!B8)*100/1100</f>
        <v>78.77363636363637</v>
      </c>
      <c r="C8" s="43">
        <f>SUM('таблица №2'!C8)*100/1100</f>
        <v>74.79636363636364</v>
      </c>
      <c r="D8" s="43">
        <f>SUM('таблица №2'!D8)*100/1100</f>
        <v>67.75</v>
      </c>
      <c r="E8" s="43">
        <f>SUM('таблица №2'!E8)*100/1100</f>
        <v>87.18909090909091</v>
      </c>
      <c r="F8" s="43">
        <f>SUM('таблица №2'!F8)*100/1100</f>
        <v>60.93636363636364</v>
      </c>
      <c r="G8" s="43">
        <f>SUM('таблица №2'!G8)*100/1100</f>
        <v>74.93181818181817</v>
      </c>
      <c r="H8" s="43">
        <f>SUM('таблица №2'!H8)*100/1100</f>
        <v>80.76</v>
      </c>
      <c r="I8" s="43">
        <f>SUM('таблица №2'!I8)*100/1100</f>
        <v>69.81181818181818</v>
      </c>
      <c r="J8" s="43">
        <f>SUM('таблица №2'!J8)*100/1100</f>
        <v>74.14090909090909</v>
      </c>
      <c r="K8" s="43">
        <f>SUM('таблица №2'!K8)*100/1100</f>
        <v>76.7090909090909</v>
      </c>
      <c r="L8" s="39">
        <f t="shared" si="0"/>
        <v>74.5799090909091</v>
      </c>
      <c r="M8" s="22">
        <v>100</v>
      </c>
      <c r="N8" s="177">
        <f aca="true" t="shared" si="1" ref="N8:N16">SUM(L8/M8)*100-100</f>
        <v>-25.420090909090902</v>
      </c>
    </row>
    <row r="9" spans="1:14" ht="15.75">
      <c r="A9" s="58" t="s">
        <v>81</v>
      </c>
      <c r="B9" s="43">
        <f>SUM('таблица №2'!B9)*100/1100</f>
        <v>65.33045454545454</v>
      </c>
      <c r="C9" s="43">
        <f>SUM('таблица №2'!C9)*100/1100</f>
        <v>74.69636363636364</v>
      </c>
      <c r="D9" s="43">
        <f>SUM('таблица №2'!D9)*100/1100</f>
        <v>76.04</v>
      </c>
      <c r="E9" s="43">
        <f>SUM('таблица №2'!E9)*100/1100</f>
        <v>86.33636363636364</v>
      </c>
      <c r="F9" s="43">
        <f>SUM('таблица №2'!F9)*100/1100</f>
        <v>66.0109090909091</v>
      </c>
      <c r="G9" s="43">
        <f>SUM('таблица №2'!G9)*100/1100</f>
        <v>95.32727272727271</v>
      </c>
      <c r="H9" s="43">
        <f>SUM('таблица №2'!H9)*100/1100</f>
        <v>54.406363636363636</v>
      </c>
      <c r="I9" s="43">
        <f>SUM('таблица №2'!I9)*100/1100</f>
        <v>81.56818181818181</v>
      </c>
      <c r="J9" s="43">
        <f>SUM('таблица №2'!J9)*100/1100</f>
        <v>82.51727272727273</v>
      </c>
      <c r="K9" s="43">
        <f>SUM('таблица №2'!K9)*100/1100</f>
        <v>67.17272727272727</v>
      </c>
      <c r="L9" s="39">
        <f t="shared" si="0"/>
        <v>74.9405909090909</v>
      </c>
      <c r="M9" s="22">
        <v>100</v>
      </c>
      <c r="N9" s="177">
        <f t="shared" si="1"/>
        <v>-25.0594090909091</v>
      </c>
    </row>
    <row r="10" spans="1:14" ht="15.75">
      <c r="A10" s="58" t="s">
        <v>82</v>
      </c>
      <c r="B10" s="43">
        <f>SUM('таблица №2'!B10)*100/0.1</f>
        <v>57.6</v>
      </c>
      <c r="C10" s="43">
        <f>SUM('таблица №2'!C10)*100/0.1</f>
        <v>42.99999999999999</v>
      </c>
      <c r="D10" s="43">
        <f>SUM('таблица №2'!D10)*100/0.1</f>
        <v>40.49999999999999</v>
      </c>
      <c r="E10" s="43">
        <f>SUM('таблица №2'!E10)*100/0.1</f>
        <v>135.39999999999998</v>
      </c>
      <c r="F10" s="43">
        <f>SUM('таблица №2'!F10)*100/0.1</f>
        <v>25</v>
      </c>
      <c r="G10" s="43">
        <f>SUM('таблица №2'!G10)*100/0.1</f>
        <v>61.300000000000004</v>
      </c>
      <c r="H10" s="43">
        <f>SUM('таблица №2'!H10)*100/0.1</f>
        <v>131.79999999999998</v>
      </c>
      <c r="I10" s="43">
        <f>SUM('таблица №2'!I10)*100/0.1</f>
        <v>85</v>
      </c>
      <c r="J10" s="43">
        <f>SUM('таблица №2'!J10)*100/0.1</f>
        <v>49.699999999999996</v>
      </c>
      <c r="K10" s="43">
        <f>SUM('таблица №2'!K10)*100/0.1</f>
        <v>121.5</v>
      </c>
      <c r="L10" s="39">
        <f t="shared" si="0"/>
        <v>75.08000000000001</v>
      </c>
      <c r="M10" s="22">
        <v>100</v>
      </c>
      <c r="N10" s="177">
        <f t="shared" si="1"/>
        <v>-24.919999999999987</v>
      </c>
    </row>
    <row r="11" spans="1:14" ht="15.75">
      <c r="A11" s="58" t="s">
        <v>83</v>
      </c>
      <c r="B11" s="43">
        <f>SUM('таблица №2'!B11)*100/0.03</f>
        <v>82.23333333333332</v>
      </c>
      <c r="C11" s="43">
        <f>SUM('таблица №2'!C11)*100/0.03</f>
        <v>122.96666666666667</v>
      </c>
      <c r="D11" s="43">
        <f>SUM('таблица №2'!D11)*100/0.03</f>
        <v>64.43333333333334</v>
      </c>
      <c r="E11" s="43">
        <f>SUM('таблица №2'!E11)*100/0.03</f>
        <v>80.49999999999999</v>
      </c>
      <c r="F11" s="43">
        <f>SUM('таблица №2'!F11)*100/0.03</f>
        <v>17.76666666666667</v>
      </c>
      <c r="G11" s="43">
        <f>SUM('таблица №2'!G11)*100/0.03</f>
        <v>92.1</v>
      </c>
      <c r="H11" s="43">
        <f>SUM('таблица №2'!H11)*100/0.03</f>
        <v>53.43333333333334</v>
      </c>
      <c r="I11" s="43">
        <f>SUM('таблица №2'!I11)*100/0.03</f>
        <v>47.53333333333333</v>
      </c>
      <c r="J11" s="43">
        <f>SUM('таблица №2'!J11)*100/0.03</f>
        <v>112.10000000000001</v>
      </c>
      <c r="K11" s="43">
        <f>SUM('таблица №2'!K11)*100/0.03</f>
        <v>1.7666666666666666</v>
      </c>
      <c r="L11" s="39">
        <f>SUM(B11:K11)/10</f>
        <v>67.48333333333333</v>
      </c>
      <c r="M11" s="22">
        <v>100</v>
      </c>
      <c r="N11" s="177">
        <f t="shared" si="1"/>
        <v>-32.516666666666666</v>
      </c>
    </row>
    <row r="12" spans="1:14" ht="15.75">
      <c r="A12" s="58" t="s">
        <v>96</v>
      </c>
      <c r="B12" s="43">
        <f>SUM('таблица №2'!B12)*100/3</f>
        <v>83.99999999999999</v>
      </c>
      <c r="C12" s="43">
        <f>SUM('таблица №2'!C12)*100/3</f>
        <v>81.10000000000001</v>
      </c>
      <c r="D12" s="43">
        <f>SUM('таблица №2'!D12)*100/3</f>
        <v>51.69999999999999</v>
      </c>
      <c r="E12" s="43">
        <f>SUM('таблица №2'!E12)*100/3</f>
        <v>74.69999999999999</v>
      </c>
      <c r="F12" s="43">
        <f>SUM('таблица №2'!F12)*100/3</f>
        <v>38.56666666666667</v>
      </c>
      <c r="G12" s="43">
        <f>SUM('таблица №2'!G12)*100/3</f>
        <v>77.2</v>
      </c>
      <c r="H12" s="43">
        <f>SUM('таблица №2'!H12)*100/3</f>
        <v>52.599999999999994</v>
      </c>
      <c r="I12" s="43">
        <f>SUM('таблица №2'!I12)*100/3</f>
        <v>34.82666666666666</v>
      </c>
      <c r="J12" s="43">
        <f>SUM('таблица №2'!J12)*100/3</f>
        <v>102.09999999999998</v>
      </c>
      <c r="K12" s="43">
        <f>SUM('таблица №2'!K12)*100/3</f>
        <v>118.56666666666665</v>
      </c>
      <c r="L12" s="39">
        <f>SUM(B12:K12)/10</f>
        <v>71.53599999999999</v>
      </c>
      <c r="M12" s="22">
        <v>100</v>
      </c>
      <c r="N12" s="177">
        <f t="shared" si="1"/>
        <v>-28.464000000000013</v>
      </c>
    </row>
    <row r="13" spans="1:14" ht="15.75">
      <c r="A13" s="58" t="s">
        <v>85</v>
      </c>
      <c r="B13" s="43">
        <f>SUM('таблица №2'!B13)*100/1.2</f>
        <v>63.83333333333333</v>
      </c>
      <c r="C13" s="43">
        <f>SUM('таблица №2'!C13)*100/1.2</f>
        <v>72.75000000000001</v>
      </c>
      <c r="D13" s="43">
        <f>SUM('таблица №2'!D13)*100/1.2</f>
        <v>66.98333333333333</v>
      </c>
      <c r="E13" s="43">
        <f>SUM('таблица №2'!E13)*100/1.2</f>
        <v>82.19166666666666</v>
      </c>
      <c r="F13" s="43">
        <f>SUM('таблица №2'!F13)*100/1.2</f>
        <v>86.68333333333334</v>
      </c>
      <c r="G13" s="43">
        <f>SUM('таблица №2'!G13)*100/1.2</f>
        <v>77.25</v>
      </c>
      <c r="H13" s="43">
        <f>SUM('таблица №2'!H13)*100/1.2</f>
        <v>64.31666666666666</v>
      </c>
      <c r="I13" s="43">
        <f>SUM('таблица №2'!I13)*100/1.2</f>
        <v>59.583333333333336</v>
      </c>
      <c r="J13" s="43">
        <f>SUM('таблица №2'!J13)*100/1.2</f>
        <v>81.16666666666666</v>
      </c>
      <c r="K13" s="43">
        <f>SUM('таблица №2'!K13)*100/1.2</f>
        <v>105</v>
      </c>
      <c r="L13" s="39">
        <f t="shared" si="0"/>
        <v>75.97583333333333</v>
      </c>
      <c r="M13" s="22">
        <v>100</v>
      </c>
      <c r="N13" s="177">
        <f t="shared" si="1"/>
        <v>-24.024166666666673</v>
      </c>
    </row>
    <row r="14" spans="1:14" ht="15.75">
      <c r="A14" s="58" t="s">
        <v>86</v>
      </c>
      <c r="B14" s="43">
        <f>SUM('таблица №2'!B14)*100/1.4</f>
        <v>59.51428571428571</v>
      </c>
      <c r="C14" s="43">
        <f>SUM('таблица №2'!C14)*100/1.4</f>
        <v>56.00714285714286</v>
      </c>
      <c r="D14" s="43">
        <f>SUM('таблица №2'!D14)*100/1.4</f>
        <v>69.49285714285715</v>
      </c>
      <c r="E14" s="43">
        <f>SUM('таблица №2'!E14)*100/1.4</f>
        <v>50.578571428571436</v>
      </c>
      <c r="F14" s="43">
        <f>SUM('таблица №2'!F14)*100/1.4</f>
        <v>121.00714285714288</v>
      </c>
      <c r="G14" s="43">
        <f>SUM('таблица №2'!G14)*100/1.4</f>
        <v>87.60714285714288</v>
      </c>
      <c r="H14" s="43">
        <f>SUM('таблица №2'!H14)*100/1.4</f>
        <v>68.79285714285714</v>
      </c>
      <c r="I14" s="43">
        <f>SUM('таблица №2'!I14)*100/1.4</f>
        <v>90.65000000000002</v>
      </c>
      <c r="J14" s="43">
        <f>SUM('таблица №2'!J14)*100/1.4</f>
        <v>36.31428571428572</v>
      </c>
      <c r="K14" s="43">
        <f>SUM('таблица №2'!K14)*100/1.4</f>
        <v>76.72142857142859</v>
      </c>
      <c r="L14" s="39">
        <f t="shared" si="0"/>
        <v>71.66857142857143</v>
      </c>
      <c r="M14" s="22">
        <v>100</v>
      </c>
      <c r="N14" s="177">
        <v>25</v>
      </c>
    </row>
    <row r="15" spans="1:14" ht="15.75">
      <c r="A15" s="58" t="s">
        <v>87</v>
      </c>
      <c r="B15" s="43">
        <f>SUM('таблица №2'!B15)*100/700</f>
        <v>64.36857142857143</v>
      </c>
      <c r="C15" s="43">
        <f>SUM('таблица №2'!C15)*100/700</f>
        <v>32.558571428571426</v>
      </c>
      <c r="D15" s="43">
        <f>SUM('таблица №2'!D15)*100/700</f>
        <v>52.90285714285715</v>
      </c>
      <c r="E15" s="43">
        <f>SUM('таблица №2'!E15)*100/700</f>
        <v>74.81428571428573</v>
      </c>
      <c r="F15" s="43">
        <f>SUM('таблица №2'!F15)*100/700</f>
        <v>84.53714285714285</v>
      </c>
      <c r="G15" s="43">
        <f>SUM('таблица №2'!G15)*100/700</f>
        <v>101.38142857142857</v>
      </c>
      <c r="H15" s="43">
        <f>SUM('таблица №2'!H15)*100/700</f>
        <v>88.57285714285715</v>
      </c>
      <c r="I15" s="43">
        <f>SUM('таблица №2'!I15)*100/700</f>
        <v>57.76857142857143</v>
      </c>
      <c r="J15" s="43">
        <f>SUM('таблица №2'!J15)*100/700</f>
        <v>103.19142857142855</v>
      </c>
      <c r="K15" s="43">
        <f>SUM('таблица №2'!K15)*100/700</f>
        <v>87.66857142857141</v>
      </c>
      <c r="L15" s="174">
        <f t="shared" si="0"/>
        <v>74.77642857142857</v>
      </c>
      <c r="M15" s="22">
        <v>100</v>
      </c>
      <c r="N15" s="177">
        <f t="shared" si="1"/>
        <v>-25.223571428571432</v>
      </c>
    </row>
    <row r="16" spans="1:14" ht="15.75">
      <c r="A16" s="58" t="s">
        <v>88</v>
      </c>
      <c r="B16" s="43">
        <f>SUM('таблица №2'!B16)*100/10</f>
        <v>97.5</v>
      </c>
      <c r="C16" s="43">
        <f>SUM('таблица №2'!C16)*100/10</f>
        <v>69.50000000000001</v>
      </c>
      <c r="D16" s="43">
        <f>SUM('таблица №2'!D16)*100/10</f>
        <v>34.04</v>
      </c>
      <c r="E16" s="43">
        <f>SUM('таблица №2'!E16)*100/10</f>
        <v>90.94</v>
      </c>
      <c r="F16" s="43">
        <f>SUM('таблица №2'!F16)*100/10</f>
        <v>58</v>
      </c>
      <c r="G16" s="43">
        <f>SUM('таблица №2'!G16)*100/10</f>
        <v>65.15</v>
      </c>
      <c r="H16" s="43">
        <f>SUM('таблица №2'!H16)*100/10</f>
        <v>49.89</v>
      </c>
      <c r="I16" s="43">
        <f>SUM('таблица №2'!I16)*100/10</f>
        <v>93.4</v>
      </c>
      <c r="J16" s="43">
        <f>SUM('таблица №2'!J16)*100/10</f>
        <v>60</v>
      </c>
      <c r="K16" s="43">
        <f>SUM('таблица №2'!K16)*100/10</f>
        <v>123.1</v>
      </c>
      <c r="L16" s="39">
        <f t="shared" si="0"/>
        <v>74.152</v>
      </c>
      <c r="M16" s="22">
        <v>100</v>
      </c>
      <c r="N16" s="177">
        <f t="shared" si="1"/>
        <v>-25.848</v>
      </c>
    </row>
    <row r="17" spans="1:14" ht="15.75">
      <c r="A17" s="42" t="s">
        <v>27</v>
      </c>
      <c r="B17" s="43">
        <f>SUM('таблица №2'!B17)*100/60</f>
        <v>94.13066666666666</v>
      </c>
      <c r="C17" s="43">
        <f>SUM('таблица №2'!C17)*100/60</f>
        <v>87.91333333333334</v>
      </c>
      <c r="D17" s="43">
        <f>SUM('таблица №2'!D17)*100/60</f>
        <v>44.970666666666666</v>
      </c>
      <c r="E17" s="43">
        <f>SUM('таблица №2'!E17)*100/60</f>
        <v>68.82333333333332</v>
      </c>
      <c r="F17" s="43">
        <f>SUM('таблица №2'!F17)*100/60</f>
        <v>63.629999999999995</v>
      </c>
      <c r="G17" s="43">
        <f>SUM('таблица №2'!G17)*100/60</f>
        <v>68.504</v>
      </c>
      <c r="H17" s="43">
        <f>SUM('таблица №2'!H17)*100/60</f>
        <v>110.36333333333333</v>
      </c>
      <c r="I17" s="43">
        <f>SUM('таблица №2'!I17)*100/60</f>
        <v>13.856666666666664</v>
      </c>
      <c r="J17" s="43">
        <f>SUM('таблица №2'!J17)*100/60</f>
        <v>116.16333333333336</v>
      </c>
      <c r="K17" s="43">
        <f>SUM('таблица №2'!K17)*100/60</f>
        <v>70.92333333333335</v>
      </c>
      <c r="L17" s="39">
        <f t="shared" si="0"/>
        <v>73.92786666666669</v>
      </c>
      <c r="M17" s="22">
        <v>100</v>
      </c>
      <c r="N17" s="177">
        <f>SUM(L17/M17)*100-100</f>
        <v>-26.072133333333312</v>
      </c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3.00390625" style="0" customWidth="1"/>
  </cols>
  <sheetData>
    <row r="1" spans="1:13" ht="15">
      <c r="A1" s="248" t="s">
        <v>257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42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2.5">
      <c r="A3" s="31"/>
      <c r="B3" s="34" t="s">
        <v>11</v>
      </c>
      <c r="C3" s="34" t="s">
        <v>12</v>
      </c>
      <c r="D3" s="34" t="s">
        <v>13</v>
      </c>
      <c r="E3" s="34" t="s">
        <v>14</v>
      </c>
      <c r="F3" s="34" t="s">
        <v>15</v>
      </c>
      <c r="G3" s="34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5" t="s">
        <v>60</v>
      </c>
      <c r="M3" s="35" t="s">
        <v>150</v>
      </c>
    </row>
    <row r="4" spans="1:13" ht="18.75">
      <c r="A4" s="32" t="s">
        <v>21</v>
      </c>
      <c r="B4" s="17">
        <f>SUM('[1]1 день'!B26)</f>
        <v>620</v>
      </c>
      <c r="C4" s="17">
        <f>SUM('[1]2 день'!B10)</f>
        <v>530</v>
      </c>
      <c r="D4" s="17">
        <f>SUM('[1]3 день'!B11)</f>
        <v>610</v>
      </c>
      <c r="E4" s="17">
        <f>SUM('[1]4 день'!B11)</f>
        <v>610</v>
      </c>
      <c r="F4" s="17">
        <f>SUM('[1]5 день'!B11)</f>
        <v>610</v>
      </c>
      <c r="G4" s="17">
        <f>SUM('[1]6 день'!B11)</f>
        <v>580</v>
      </c>
      <c r="H4" s="17">
        <f>SUM('[1]7 день'!B12)</f>
        <v>570</v>
      </c>
      <c r="I4" s="17">
        <f>SUM('[1]8 день'!B10)</f>
        <v>550</v>
      </c>
      <c r="J4" s="17">
        <f>SUM('[1]9 день'!B10)</f>
        <v>530</v>
      </c>
      <c r="K4" s="17">
        <f>SUM('10 день'!B11)</f>
        <v>600</v>
      </c>
      <c r="L4" s="163">
        <f>SUM(B4:K4)/10</f>
        <v>581</v>
      </c>
      <c r="M4" s="6">
        <v>500</v>
      </c>
    </row>
    <row r="5" spans="1:13" ht="18.75">
      <c r="A5" s="32" t="s">
        <v>131</v>
      </c>
      <c r="B5" s="17">
        <f>SUM('[1]1 день'!B35)</f>
        <v>860</v>
      </c>
      <c r="C5" s="17">
        <f>SUM('[1]2 день'!B19)</f>
        <v>895</v>
      </c>
      <c r="D5" s="17">
        <f>SUM('[1]3 день'!B20)</f>
        <v>850</v>
      </c>
      <c r="E5" s="17">
        <f>SUM('[1]4 день'!B20)</f>
        <v>850</v>
      </c>
      <c r="F5" s="17">
        <f>SUM('[1]5 день'!B19)</f>
        <v>820</v>
      </c>
      <c r="G5" s="17">
        <f>SUM('[1]6 день'!B21)</f>
        <v>904</v>
      </c>
      <c r="H5" s="17">
        <f>SUM('[1]7 день'!B20)</f>
        <v>825</v>
      </c>
      <c r="I5" s="17">
        <f>SUM('[1]8 день'!B19)</f>
        <v>900</v>
      </c>
      <c r="J5" s="17">
        <f>SUM('[1]9 день'!B19)</f>
        <v>870</v>
      </c>
      <c r="K5" s="17">
        <f>SUM('[1]10 день'!B21)</f>
        <v>825</v>
      </c>
      <c r="L5" s="178">
        <f>SUM(B5:K5)/10</f>
        <v>859.9</v>
      </c>
      <c r="M5" s="65">
        <v>700</v>
      </c>
    </row>
    <row r="6" spans="1:13" ht="18.75">
      <c r="A6" s="32" t="s">
        <v>130</v>
      </c>
      <c r="B6" s="17">
        <f>SUM('1 день'!B39)</f>
        <v>300</v>
      </c>
      <c r="C6" s="17">
        <f>SUM('2 день'!B24)</f>
        <v>330</v>
      </c>
      <c r="D6" s="17">
        <f>SUM('3 день'!B23)</f>
        <v>300</v>
      </c>
      <c r="E6" s="17">
        <f>SUM('4 день'!B23)</f>
        <v>300</v>
      </c>
      <c r="F6" s="17">
        <f>SUM('5 день'!B22)</f>
        <v>300</v>
      </c>
      <c r="G6" s="17">
        <f>SUM('6 день'!B25)</f>
        <v>330</v>
      </c>
      <c r="H6" s="17">
        <f>SUM('7 день'!B23)</f>
        <v>300</v>
      </c>
      <c r="I6" s="17">
        <f>SUM('8 день'!B22)</f>
        <v>300</v>
      </c>
      <c r="J6" s="17">
        <f>SUM('9 день'!B22)</f>
        <v>300</v>
      </c>
      <c r="K6" s="17">
        <f>SUM('10 день'!B24)</f>
        <v>300</v>
      </c>
      <c r="L6" s="178">
        <f>SUM(B6:K6)/10</f>
        <v>306</v>
      </c>
      <c r="M6" s="65">
        <v>300</v>
      </c>
    </row>
  </sheetData>
  <sheetProtection/>
  <mergeCells count="1">
    <mergeCell ref="A1:M2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5"/>
  <sheetViews>
    <sheetView zoomScale="75" zoomScaleNormal="75" zoomScalePageLayoutView="0" workbookViewId="0" topLeftCell="A1">
      <selection activeCell="W26" sqref="W26"/>
    </sheetView>
  </sheetViews>
  <sheetFormatPr defaultColWidth="9.140625" defaultRowHeight="15"/>
  <cols>
    <col min="1" max="1" width="18.28125" style="0" customWidth="1"/>
    <col min="2" max="7" width="6.421875" style="0" customWidth="1"/>
    <col min="8" max="8" width="6.7109375" style="0" customWidth="1"/>
    <col min="9" max="10" width="6.57421875" style="0" customWidth="1"/>
    <col min="11" max="11" width="7.421875" style="0" customWidth="1"/>
    <col min="12" max="13" width="9.8515625" style="0" customWidth="1"/>
    <col min="14" max="14" width="7.7109375" style="0" customWidth="1"/>
  </cols>
  <sheetData>
    <row r="1" spans="1:14" ht="15" customHeight="1">
      <c r="A1" s="248" t="s">
        <v>258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1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8" ht="33" customHeight="1">
      <c r="A3" s="45" t="s">
        <v>29</v>
      </c>
      <c r="B3" s="44" t="s">
        <v>30</v>
      </c>
      <c r="C3" s="44" t="s">
        <v>31</v>
      </c>
      <c r="D3" s="44" t="s">
        <v>32</v>
      </c>
      <c r="E3" s="44" t="s">
        <v>33</v>
      </c>
      <c r="F3" s="44" t="s">
        <v>34</v>
      </c>
      <c r="G3" s="44" t="s">
        <v>35</v>
      </c>
      <c r="H3" s="44" t="s">
        <v>36</v>
      </c>
      <c r="I3" s="44" t="s">
        <v>37</v>
      </c>
      <c r="J3" s="44" t="s">
        <v>38</v>
      </c>
      <c r="K3" s="44" t="s">
        <v>39</v>
      </c>
      <c r="L3" s="47" t="s">
        <v>151</v>
      </c>
      <c r="M3" s="47" t="s">
        <v>185</v>
      </c>
      <c r="N3" s="46" t="s">
        <v>54</v>
      </c>
      <c r="Q3" s="97"/>
      <c r="R3" s="98"/>
    </row>
    <row r="4" spans="1:18" ht="15">
      <c r="A4" s="78" t="s">
        <v>40</v>
      </c>
      <c r="B4" s="79">
        <v>50</v>
      </c>
      <c r="C4" s="79">
        <v>50</v>
      </c>
      <c r="D4" s="79">
        <v>50</v>
      </c>
      <c r="E4" s="79">
        <v>50</v>
      </c>
      <c r="F4" s="79">
        <v>50</v>
      </c>
      <c r="G4" s="79">
        <v>50</v>
      </c>
      <c r="H4" s="79">
        <v>50</v>
      </c>
      <c r="I4" s="79">
        <v>50</v>
      </c>
      <c r="J4" s="79">
        <v>50</v>
      </c>
      <c r="K4" s="79">
        <v>50</v>
      </c>
      <c r="L4" s="29">
        <f>SUM(B4:K4)/10</f>
        <v>50</v>
      </c>
      <c r="M4" s="29" t="s">
        <v>152</v>
      </c>
      <c r="N4" s="4">
        <v>80</v>
      </c>
      <c r="Q4" s="99"/>
      <c r="R4" s="55"/>
    </row>
    <row r="5" spans="1:18" ht="15">
      <c r="A5" s="78" t="s">
        <v>41</v>
      </c>
      <c r="B5" s="79">
        <v>90</v>
      </c>
      <c r="C5" s="79">
        <v>96</v>
      </c>
      <c r="D5" s="79">
        <v>90</v>
      </c>
      <c r="E5" s="79">
        <v>90</v>
      </c>
      <c r="F5" s="79">
        <v>90</v>
      </c>
      <c r="G5" s="79">
        <v>90</v>
      </c>
      <c r="H5" s="79">
        <v>90</v>
      </c>
      <c r="I5" s="79">
        <v>108</v>
      </c>
      <c r="J5" s="79">
        <v>96</v>
      </c>
      <c r="K5" s="79">
        <v>90</v>
      </c>
      <c r="L5" s="29">
        <f aca="true" t="shared" si="0" ref="L5:L32">SUM(B5:K5)/10</f>
        <v>93</v>
      </c>
      <c r="M5" s="29" t="s">
        <v>153</v>
      </c>
      <c r="N5" s="4">
        <v>150</v>
      </c>
      <c r="Q5" s="99"/>
      <c r="R5" s="55"/>
    </row>
    <row r="6" spans="1:18" ht="15">
      <c r="A6" s="78" t="s">
        <v>42</v>
      </c>
      <c r="B6" s="79"/>
      <c r="C6" s="79">
        <v>11</v>
      </c>
      <c r="D6" s="79">
        <v>26</v>
      </c>
      <c r="E6" s="79">
        <v>7</v>
      </c>
      <c r="F6" s="79">
        <v>7</v>
      </c>
      <c r="G6" s="79">
        <v>22.5</v>
      </c>
      <c r="H6" s="79">
        <v>4</v>
      </c>
      <c r="I6" s="79"/>
      <c r="J6" s="79"/>
      <c r="K6" s="79">
        <v>22</v>
      </c>
      <c r="L6" s="29">
        <f t="shared" si="0"/>
        <v>9.95</v>
      </c>
      <c r="M6" s="29" t="s">
        <v>154</v>
      </c>
      <c r="N6" s="4">
        <v>15</v>
      </c>
      <c r="Q6" s="100"/>
      <c r="R6" s="55"/>
    </row>
    <row r="7" spans="1:18" ht="15">
      <c r="A7" s="80" t="s">
        <v>97</v>
      </c>
      <c r="B7" s="79">
        <v>41</v>
      </c>
      <c r="C7" s="79">
        <v>26</v>
      </c>
      <c r="D7" s="79">
        <v>43</v>
      </c>
      <c r="E7" s="79">
        <v>10</v>
      </c>
      <c r="F7" s="79"/>
      <c r="G7" s="79">
        <v>90</v>
      </c>
      <c r="H7" s="79">
        <v>41</v>
      </c>
      <c r="I7" s="79"/>
      <c r="J7" s="79">
        <v>45</v>
      </c>
      <c r="K7" s="79"/>
      <c r="L7" s="29">
        <f t="shared" si="0"/>
        <v>29.6</v>
      </c>
      <c r="M7" s="29" t="s">
        <v>238</v>
      </c>
      <c r="N7" s="4">
        <v>45</v>
      </c>
      <c r="Q7" s="99"/>
      <c r="R7" s="55"/>
    </row>
    <row r="8" spans="1:18" ht="13.5" customHeight="1">
      <c r="A8" s="80" t="s">
        <v>98</v>
      </c>
      <c r="B8" s="79">
        <v>50</v>
      </c>
      <c r="C8" s="79"/>
      <c r="D8" s="79"/>
      <c r="E8" s="79"/>
      <c r="F8" s="79">
        <v>5</v>
      </c>
      <c r="G8" s="79"/>
      <c r="H8" s="79"/>
      <c r="I8" s="79">
        <v>50</v>
      </c>
      <c r="J8" s="79"/>
      <c r="K8" s="79"/>
      <c r="L8" s="29">
        <f t="shared" si="0"/>
        <v>10.5</v>
      </c>
      <c r="M8" s="29" t="s">
        <v>154</v>
      </c>
      <c r="N8" s="4">
        <v>15</v>
      </c>
      <c r="Q8" s="100"/>
      <c r="R8" s="55"/>
    </row>
    <row r="9" spans="1:18" ht="15">
      <c r="A9" s="78" t="s">
        <v>43</v>
      </c>
      <c r="B9" s="79">
        <v>25</v>
      </c>
      <c r="C9" s="79">
        <v>44</v>
      </c>
      <c r="D9" s="79">
        <v>90</v>
      </c>
      <c r="E9" s="79">
        <v>219</v>
      </c>
      <c r="F9" s="79">
        <v>190</v>
      </c>
      <c r="G9" s="79">
        <v>35</v>
      </c>
      <c r="H9" s="79">
        <v>70</v>
      </c>
      <c r="I9" s="79">
        <v>197</v>
      </c>
      <c r="J9" s="79">
        <v>31</v>
      </c>
      <c r="K9" s="79">
        <v>219</v>
      </c>
      <c r="L9" s="29">
        <f t="shared" si="0"/>
        <v>112</v>
      </c>
      <c r="M9" s="29" t="s">
        <v>239</v>
      </c>
      <c r="N9" s="4">
        <v>187</v>
      </c>
      <c r="Q9" s="99"/>
      <c r="R9" s="55"/>
    </row>
    <row r="10" spans="1:18" ht="15">
      <c r="A10" s="81" t="s">
        <v>99</v>
      </c>
      <c r="B10" s="179">
        <v>85</v>
      </c>
      <c r="C10" s="180">
        <v>95</v>
      </c>
      <c r="D10" s="179">
        <v>321</v>
      </c>
      <c r="E10" s="180">
        <v>313</v>
      </c>
      <c r="F10" s="179">
        <v>284</v>
      </c>
      <c r="G10" s="180">
        <v>30</v>
      </c>
      <c r="H10" s="179">
        <v>151</v>
      </c>
      <c r="I10" s="180">
        <v>150</v>
      </c>
      <c r="J10" s="179">
        <v>136</v>
      </c>
      <c r="K10" s="180">
        <v>273</v>
      </c>
      <c r="L10" s="62">
        <f t="shared" si="0"/>
        <v>183.8</v>
      </c>
      <c r="M10" s="62" t="s">
        <v>240</v>
      </c>
      <c r="N10" s="62">
        <v>280</v>
      </c>
      <c r="Q10" s="101"/>
      <c r="R10" s="101"/>
    </row>
    <row r="11" spans="1:18" ht="15">
      <c r="A11" s="80" t="s">
        <v>74</v>
      </c>
      <c r="B11" s="79">
        <v>158</v>
      </c>
      <c r="C11" s="79">
        <v>100</v>
      </c>
      <c r="D11" s="79">
        <v>100</v>
      </c>
      <c r="E11" s="79">
        <v>112</v>
      </c>
      <c r="F11" s="79">
        <v>171</v>
      </c>
      <c r="G11" s="79">
        <v>100</v>
      </c>
      <c r="H11" s="79">
        <v>100</v>
      </c>
      <c r="I11" s="79">
        <v>45</v>
      </c>
      <c r="J11" s="79">
        <v>200</v>
      </c>
      <c r="K11" s="79">
        <v>22</v>
      </c>
      <c r="L11" s="29">
        <f t="shared" si="0"/>
        <v>110.8</v>
      </c>
      <c r="M11" s="29" t="s">
        <v>241</v>
      </c>
      <c r="N11" s="4">
        <v>185</v>
      </c>
      <c r="Q11" s="99"/>
      <c r="R11" s="55"/>
    </row>
    <row r="12" spans="1:18" ht="15">
      <c r="A12" s="78" t="s">
        <v>100</v>
      </c>
      <c r="B12" s="79"/>
      <c r="C12" s="181"/>
      <c r="D12" s="79">
        <v>30</v>
      </c>
      <c r="E12" s="79"/>
      <c r="F12" s="181">
        <v>30</v>
      </c>
      <c r="G12" s="79"/>
      <c r="H12" s="79"/>
      <c r="I12" s="79"/>
      <c r="J12" s="79"/>
      <c r="K12" s="79">
        <v>30</v>
      </c>
      <c r="L12" s="29">
        <f t="shared" si="0"/>
        <v>9</v>
      </c>
      <c r="M12" s="29" t="s">
        <v>154</v>
      </c>
      <c r="N12" s="4">
        <v>15</v>
      </c>
      <c r="Q12" s="100"/>
      <c r="R12" s="55"/>
    </row>
    <row r="13" spans="1:18" ht="15">
      <c r="A13" s="78" t="s">
        <v>101</v>
      </c>
      <c r="B13" s="79">
        <v>200</v>
      </c>
      <c r="C13" s="79">
        <v>200</v>
      </c>
      <c r="D13" s="79"/>
      <c r="E13" s="79"/>
      <c r="F13" s="79"/>
      <c r="G13" s="79">
        <v>200</v>
      </c>
      <c r="H13" s="79">
        <v>200</v>
      </c>
      <c r="I13" s="79"/>
      <c r="J13" s="79">
        <v>200</v>
      </c>
      <c r="K13" s="79">
        <v>200</v>
      </c>
      <c r="L13" s="29">
        <f t="shared" si="0"/>
        <v>120</v>
      </c>
      <c r="M13" s="29" t="s">
        <v>242</v>
      </c>
      <c r="N13" s="4">
        <v>200</v>
      </c>
      <c r="Q13" s="99"/>
      <c r="R13" s="55"/>
    </row>
    <row r="14" spans="1:18" ht="15">
      <c r="A14" s="78" t="s">
        <v>77</v>
      </c>
      <c r="B14" s="79"/>
      <c r="C14" s="79">
        <v>76</v>
      </c>
      <c r="D14" s="79">
        <v>15</v>
      </c>
      <c r="E14" s="79"/>
      <c r="F14" s="79">
        <v>76</v>
      </c>
      <c r="G14" s="181">
        <v>76</v>
      </c>
      <c r="H14" s="79"/>
      <c r="I14" s="79">
        <v>145</v>
      </c>
      <c r="J14" s="79">
        <v>76</v>
      </c>
      <c r="K14" s="79"/>
      <c r="L14" s="29">
        <f t="shared" si="0"/>
        <v>46.4</v>
      </c>
      <c r="M14" s="29" t="s">
        <v>243</v>
      </c>
      <c r="N14" s="4">
        <v>70</v>
      </c>
      <c r="Q14" s="99"/>
      <c r="R14" s="55"/>
    </row>
    <row r="15" spans="1:18" ht="30">
      <c r="A15" s="80" t="s">
        <v>102</v>
      </c>
      <c r="B15" s="79"/>
      <c r="C15" s="79"/>
      <c r="D15" s="79"/>
      <c r="E15" s="79"/>
      <c r="F15" s="79"/>
      <c r="G15" s="79"/>
      <c r="H15" s="79"/>
      <c r="I15" s="79"/>
      <c r="J15" s="79"/>
      <c r="K15" s="79">
        <v>184</v>
      </c>
      <c r="L15" s="29">
        <f t="shared" si="0"/>
        <v>18.4</v>
      </c>
      <c r="M15" s="29" t="s">
        <v>155</v>
      </c>
      <c r="N15" s="4">
        <v>30</v>
      </c>
      <c r="Q15" s="99"/>
      <c r="R15" s="55"/>
    </row>
    <row r="16" spans="1:18" ht="15">
      <c r="A16" s="78" t="s">
        <v>78</v>
      </c>
      <c r="B16" s="79"/>
      <c r="C16" s="79"/>
      <c r="D16" s="79">
        <v>55</v>
      </c>
      <c r="E16" s="79">
        <v>78</v>
      </c>
      <c r="F16" s="79">
        <v>15</v>
      </c>
      <c r="G16" s="79"/>
      <c r="H16" s="79"/>
      <c r="I16" s="79"/>
      <c r="J16" s="79">
        <v>95</v>
      </c>
      <c r="K16" s="79"/>
      <c r="L16" s="29">
        <f t="shared" si="0"/>
        <v>24.3</v>
      </c>
      <c r="M16" s="29" t="s">
        <v>156</v>
      </c>
      <c r="N16" s="4">
        <v>35</v>
      </c>
      <c r="Q16" s="99"/>
      <c r="R16" s="55"/>
    </row>
    <row r="17" spans="1:18" ht="15">
      <c r="A17" s="78" t="s">
        <v>79</v>
      </c>
      <c r="B17" s="79">
        <v>100</v>
      </c>
      <c r="C17" s="79"/>
      <c r="D17" s="79"/>
      <c r="E17" s="79">
        <v>124</v>
      </c>
      <c r="F17" s="79"/>
      <c r="G17" s="79"/>
      <c r="H17" s="79">
        <v>124</v>
      </c>
      <c r="I17" s="79"/>
      <c r="J17" s="79"/>
      <c r="K17" s="79">
        <v>40</v>
      </c>
      <c r="L17" s="29">
        <f t="shared" si="0"/>
        <v>38.8</v>
      </c>
      <c r="M17" s="29" t="s">
        <v>248</v>
      </c>
      <c r="N17" s="4">
        <v>58</v>
      </c>
      <c r="Q17" s="99"/>
      <c r="R17" s="55"/>
    </row>
    <row r="18" spans="1:18" ht="15">
      <c r="A18" s="82" t="s">
        <v>103</v>
      </c>
      <c r="B18" s="180">
        <v>275</v>
      </c>
      <c r="C18" s="180">
        <v>100</v>
      </c>
      <c r="D18" s="180">
        <v>150</v>
      </c>
      <c r="E18" s="180">
        <v>185</v>
      </c>
      <c r="F18" s="180">
        <v>40</v>
      </c>
      <c r="G18" s="180">
        <v>425</v>
      </c>
      <c r="H18" s="180">
        <v>295</v>
      </c>
      <c r="I18" s="180">
        <v>100</v>
      </c>
      <c r="J18" s="180">
        <v>200</v>
      </c>
      <c r="K18" s="180">
        <v>32</v>
      </c>
      <c r="L18" s="62">
        <f t="shared" si="0"/>
        <v>180.2</v>
      </c>
      <c r="M18" s="62" t="s">
        <v>157</v>
      </c>
      <c r="N18" s="62">
        <v>300</v>
      </c>
      <c r="Q18" s="101"/>
      <c r="R18" s="101"/>
    </row>
    <row r="19" spans="1:18" ht="30">
      <c r="A19" s="83" t="s">
        <v>104</v>
      </c>
      <c r="B19" s="180">
        <v>200</v>
      </c>
      <c r="C19" s="180"/>
      <c r="D19" s="180"/>
      <c r="E19" s="180">
        <v>200</v>
      </c>
      <c r="F19" s="180">
        <v>200</v>
      </c>
      <c r="G19" s="180"/>
      <c r="H19" s="180">
        <v>200</v>
      </c>
      <c r="I19" s="180"/>
      <c r="J19" s="180">
        <v>200</v>
      </c>
      <c r="K19" s="180"/>
      <c r="L19" s="62">
        <f t="shared" si="0"/>
        <v>100</v>
      </c>
      <c r="M19" s="62" t="s">
        <v>153</v>
      </c>
      <c r="N19" s="62">
        <v>150</v>
      </c>
      <c r="Q19" s="101"/>
      <c r="R19" s="101"/>
    </row>
    <row r="20" spans="1:18" ht="15">
      <c r="A20" s="82" t="s">
        <v>44</v>
      </c>
      <c r="B20" s="180"/>
      <c r="C20" s="180"/>
      <c r="D20" s="180">
        <v>141</v>
      </c>
      <c r="E20" s="180"/>
      <c r="F20" s="180"/>
      <c r="G20" s="180"/>
      <c r="H20" s="180">
        <v>141</v>
      </c>
      <c r="I20" s="180"/>
      <c r="J20" s="180"/>
      <c r="K20" s="180">
        <v>33</v>
      </c>
      <c r="L20" s="62">
        <f t="shared" si="0"/>
        <v>31.5</v>
      </c>
      <c r="M20" s="62" t="s">
        <v>145</v>
      </c>
      <c r="N20" s="62">
        <v>50</v>
      </c>
      <c r="Q20" s="101"/>
      <c r="R20" s="101"/>
    </row>
    <row r="21" spans="1:18" ht="15">
      <c r="A21" s="82" t="s">
        <v>45</v>
      </c>
      <c r="B21" s="180">
        <v>20</v>
      </c>
      <c r="C21" s="180"/>
      <c r="D21" s="180">
        <v>20</v>
      </c>
      <c r="E21" s="180">
        <v>10</v>
      </c>
      <c r="F21" s="180"/>
      <c r="G21" s="180">
        <v>20</v>
      </c>
      <c r="H21" s="180"/>
      <c r="I21" s="180"/>
      <c r="J21" s="180"/>
      <c r="K21" s="180"/>
      <c r="L21" s="62">
        <f t="shared" si="0"/>
        <v>7</v>
      </c>
      <c r="M21" s="71" t="s">
        <v>143</v>
      </c>
      <c r="N21" s="62">
        <v>10</v>
      </c>
      <c r="Q21" s="101"/>
      <c r="R21" s="101"/>
    </row>
    <row r="22" spans="1:18" ht="15">
      <c r="A22" s="78" t="s">
        <v>46</v>
      </c>
      <c r="B22" s="79">
        <v>10</v>
      </c>
      <c r="C22" s="79"/>
      <c r="D22" s="79">
        <v>20</v>
      </c>
      <c r="E22" s="79">
        <v>5</v>
      </c>
      <c r="F22" s="79"/>
      <c r="G22" s="79">
        <v>10</v>
      </c>
      <c r="H22" s="79">
        <v>10</v>
      </c>
      <c r="I22" s="79">
        <v>5</v>
      </c>
      <c r="J22" s="79"/>
      <c r="K22" s="79"/>
      <c r="L22" s="29">
        <f t="shared" si="0"/>
        <v>6</v>
      </c>
      <c r="M22" s="72" t="s">
        <v>244</v>
      </c>
      <c r="N22" s="4">
        <v>10</v>
      </c>
      <c r="Q22" s="100"/>
      <c r="R22" s="55"/>
    </row>
    <row r="23" spans="1:18" ht="15">
      <c r="A23" s="78" t="s">
        <v>47</v>
      </c>
      <c r="B23" s="79">
        <v>29</v>
      </c>
      <c r="C23" s="79">
        <v>19</v>
      </c>
      <c r="D23" s="79">
        <v>9</v>
      </c>
      <c r="E23" s="79">
        <v>32</v>
      </c>
      <c r="F23" s="79">
        <v>10</v>
      </c>
      <c r="G23" s="79">
        <v>29</v>
      </c>
      <c r="H23" s="79">
        <v>9</v>
      </c>
      <c r="I23" s="79">
        <v>19</v>
      </c>
      <c r="J23" s="79">
        <v>10</v>
      </c>
      <c r="K23" s="79">
        <v>20</v>
      </c>
      <c r="L23" s="29">
        <f t="shared" si="0"/>
        <v>18.6</v>
      </c>
      <c r="M23" s="29" t="s">
        <v>245</v>
      </c>
      <c r="N23" s="4">
        <v>30</v>
      </c>
      <c r="Q23" s="99"/>
      <c r="R23" s="55"/>
    </row>
    <row r="24" spans="1:18" ht="30">
      <c r="A24" s="80" t="s">
        <v>48</v>
      </c>
      <c r="B24" s="79">
        <v>10.5</v>
      </c>
      <c r="C24" s="79">
        <v>8.5</v>
      </c>
      <c r="D24" s="79">
        <v>10</v>
      </c>
      <c r="E24" s="79">
        <v>10.5</v>
      </c>
      <c r="F24" s="79">
        <v>10</v>
      </c>
      <c r="G24" s="79">
        <v>13</v>
      </c>
      <c r="H24" s="79">
        <v>10</v>
      </c>
      <c r="I24" s="79">
        <v>10</v>
      </c>
      <c r="J24" s="79">
        <v>16</v>
      </c>
      <c r="K24" s="79">
        <v>6</v>
      </c>
      <c r="L24" s="29">
        <f t="shared" si="0"/>
        <v>10.45</v>
      </c>
      <c r="M24" s="29" t="s">
        <v>154</v>
      </c>
      <c r="N24" s="4">
        <v>15</v>
      </c>
      <c r="Q24" s="99"/>
      <c r="R24" s="55"/>
    </row>
    <row r="25" spans="1:18" ht="15">
      <c r="A25" s="78" t="s">
        <v>49</v>
      </c>
      <c r="B25" s="79">
        <v>40</v>
      </c>
      <c r="C25" s="79"/>
      <c r="D25" s="79">
        <v>8</v>
      </c>
      <c r="E25" s="79"/>
      <c r="F25" s="79">
        <v>70</v>
      </c>
      <c r="G25" s="79">
        <v>40</v>
      </c>
      <c r="H25" s="79"/>
      <c r="I25" s="79"/>
      <c r="J25" s="79"/>
      <c r="K25" s="79">
        <v>70</v>
      </c>
      <c r="L25" s="29">
        <f t="shared" si="0"/>
        <v>22.8</v>
      </c>
      <c r="M25" s="29" t="s">
        <v>246</v>
      </c>
      <c r="N25" s="4">
        <v>40</v>
      </c>
      <c r="Q25" s="99"/>
      <c r="R25" s="55"/>
    </row>
    <row r="26" spans="1:18" ht="15">
      <c r="A26" s="80" t="s">
        <v>75</v>
      </c>
      <c r="B26" s="79">
        <v>26</v>
      </c>
      <c r="C26" s="79">
        <v>24.5</v>
      </c>
      <c r="D26" s="79">
        <v>20</v>
      </c>
      <c r="E26" s="79">
        <v>20</v>
      </c>
      <c r="F26" s="79">
        <v>20</v>
      </c>
      <c r="G26" s="79">
        <v>17</v>
      </c>
      <c r="H26" s="79">
        <v>20</v>
      </c>
      <c r="I26" s="79">
        <v>10</v>
      </c>
      <c r="J26" s="79">
        <v>26</v>
      </c>
      <c r="K26" s="79">
        <v>24</v>
      </c>
      <c r="L26" s="29">
        <f t="shared" si="0"/>
        <v>20.75</v>
      </c>
      <c r="M26" s="29" t="s">
        <v>245</v>
      </c>
      <c r="N26" s="4">
        <v>30</v>
      </c>
      <c r="Q26" s="99"/>
      <c r="R26" s="55"/>
    </row>
    <row r="27" spans="1:18" ht="15">
      <c r="A27" s="80" t="s">
        <v>76</v>
      </c>
      <c r="B27" s="79"/>
      <c r="C27" s="79">
        <v>30</v>
      </c>
      <c r="D27" s="79"/>
      <c r="E27" s="79"/>
      <c r="F27" s="79"/>
      <c r="G27" s="79">
        <v>30</v>
      </c>
      <c r="H27" s="79"/>
      <c r="I27" s="79"/>
      <c r="J27" s="79"/>
      <c r="K27" s="79"/>
      <c r="L27" s="29">
        <f t="shared" si="0"/>
        <v>6</v>
      </c>
      <c r="M27" s="72" t="s">
        <v>143</v>
      </c>
      <c r="N27" s="4">
        <v>10</v>
      </c>
      <c r="Q27" s="99"/>
      <c r="R27" s="55"/>
    </row>
    <row r="28" spans="1:18" ht="15">
      <c r="A28" s="82" t="s">
        <v>50</v>
      </c>
      <c r="B28" s="180">
        <v>1</v>
      </c>
      <c r="C28" s="180"/>
      <c r="D28" s="180">
        <v>1</v>
      </c>
      <c r="E28" s="180">
        <v>1</v>
      </c>
      <c r="F28" s="180"/>
      <c r="G28" s="180"/>
      <c r="H28" s="180">
        <v>1.5</v>
      </c>
      <c r="I28" s="180">
        <v>1.5</v>
      </c>
      <c r="J28" s="180"/>
      <c r="K28" s="180"/>
      <c r="L28" s="62">
        <f t="shared" si="0"/>
        <v>0.6</v>
      </c>
      <c r="M28" s="62" t="s">
        <v>158</v>
      </c>
      <c r="N28" s="62">
        <v>1</v>
      </c>
      <c r="Q28" s="101"/>
      <c r="R28" s="101"/>
    </row>
    <row r="29" spans="1:18" ht="15">
      <c r="A29" s="82" t="s">
        <v>51</v>
      </c>
      <c r="B29" s="180"/>
      <c r="C29" s="180">
        <v>3</v>
      </c>
      <c r="D29" s="180"/>
      <c r="E29" s="180"/>
      <c r="F29" s="180"/>
      <c r="G29" s="180"/>
      <c r="H29" s="180"/>
      <c r="I29" s="180">
        <v>3</v>
      </c>
      <c r="J29" s="180"/>
      <c r="K29" s="180"/>
      <c r="L29" s="62">
        <f t="shared" si="0"/>
        <v>0.6</v>
      </c>
      <c r="M29" s="62" t="s">
        <v>158</v>
      </c>
      <c r="N29" s="62">
        <v>1</v>
      </c>
      <c r="Q29" s="101"/>
      <c r="R29" s="101"/>
    </row>
    <row r="30" spans="1:18" ht="15">
      <c r="A30" s="78" t="s">
        <v>62</v>
      </c>
      <c r="B30" s="79"/>
      <c r="C30" s="79"/>
      <c r="D30" s="79">
        <v>4</v>
      </c>
      <c r="E30" s="79"/>
      <c r="F30" s="79"/>
      <c r="G30" s="79">
        <v>4</v>
      </c>
      <c r="H30" s="79"/>
      <c r="I30" s="79"/>
      <c r="J30" s="124">
        <v>4</v>
      </c>
      <c r="K30" s="79"/>
      <c r="L30" s="29">
        <f t="shared" si="0"/>
        <v>1.2</v>
      </c>
      <c r="M30" s="29" t="s">
        <v>247</v>
      </c>
      <c r="N30" s="4">
        <v>2</v>
      </c>
      <c r="Q30" s="99"/>
      <c r="R30" s="55"/>
    </row>
    <row r="31" spans="1:18" ht="15">
      <c r="A31" s="78" t="s">
        <v>63</v>
      </c>
      <c r="B31" s="79"/>
      <c r="C31" s="79"/>
      <c r="D31" s="79"/>
      <c r="E31" s="79"/>
      <c r="F31" s="79"/>
      <c r="G31" s="79"/>
      <c r="H31" s="79"/>
      <c r="I31" s="79"/>
      <c r="J31" s="79"/>
      <c r="K31" s="79">
        <v>1.2</v>
      </c>
      <c r="L31" s="73">
        <f t="shared" si="0"/>
        <v>0.12</v>
      </c>
      <c r="M31" s="29" t="s">
        <v>159</v>
      </c>
      <c r="N31" s="4">
        <v>0.2</v>
      </c>
      <c r="Q31" s="102"/>
      <c r="R31" s="55"/>
    </row>
    <row r="32" spans="1:18" ht="15">
      <c r="A32" s="182" t="s">
        <v>61</v>
      </c>
      <c r="B32" s="183"/>
      <c r="C32" s="183"/>
      <c r="D32" s="183"/>
      <c r="E32" s="183"/>
      <c r="F32" s="183">
        <v>20</v>
      </c>
      <c r="G32" s="183"/>
      <c r="H32" s="183"/>
      <c r="I32" s="183"/>
      <c r="J32" s="183"/>
      <c r="K32" s="183"/>
      <c r="L32" s="63">
        <f t="shared" si="0"/>
        <v>2</v>
      </c>
      <c r="M32" s="64" t="s">
        <v>160</v>
      </c>
      <c r="N32" s="63">
        <v>3</v>
      </c>
      <c r="Q32" s="103"/>
      <c r="R32" s="103"/>
    </row>
    <row r="33" spans="1:18" ht="15">
      <c r="A33" s="78" t="s">
        <v>52</v>
      </c>
      <c r="B33" s="79">
        <v>2</v>
      </c>
      <c r="C33" s="79">
        <v>2</v>
      </c>
      <c r="D33" s="79">
        <v>2</v>
      </c>
      <c r="E33" s="79">
        <v>2</v>
      </c>
      <c r="F33" s="79">
        <v>2</v>
      </c>
      <c r="G33" s="79">
        <v>2</v>
      </c>
      <c r="H33" s="79">
        <v>2</v>
      </c>
      <c r="I33" s="79">
        <v>2</v>
      </c>
      <c r="J33" s="79">
        <v>2</v>
      </c>
      <c r="K33" s="79">
        <v>2</v>
      </c>
      <c r="L33" s="29">
        <f>SUM(B33:K33)/10</f>
        <v>2</v>
      </c>
      <c r="M33" s="29" t="s">
        <v>160</v>
      </c>
      <c r="N33" s="4">
        <v>3</v>
      </c>
      <c r="Q33" s="99"/>
      <c r="R33" s="55"/>
    </row>
    <row r="34" spans="1:18" ht="15">
      <c r="A34" s="182" t="s">
        <v>105</v>
      </c>
      <c r="B34" s="183">
        <v>1.2</v>
      </c>
      <c r="C34" s="183">
        <v>1.2</v>
      </c>
      <c r="D34" s="183">
        <v>1.2</v>
      </c>
      <c r="E34" s="183">
        <v>1.2</v>
      </c>
      <c r="F34" s="183">
        <v>1.2</v>
      </c>
      <c r="G34" s="183">
        <v>1.2</v>
      </c>
      <c r="H34" s="183">
        <v>1.2</v>
      </c>
      <c r="I34" s="183">
        <v>1.2</v>
      </c>
      <c r="J34" s="183">
        <v>1.2</v>
      </c>
      <c r="K34" s="183">
        <v>1.2</v>
      </c>
      <c r="L34" s="63">
        <f>SUM(B34:K34)/10</f>
        <v>1.1999999999999997</v>
      </c>
      <c r="M34" s="64" t="s">
        <v>247</v>
      </c>
      <c r="N34" s="63">
        <v>2</v>
      </c>
      <c r="Q34" s="103"/>
      <c r="R34" s="103"/>
    </row>
    <row r="35" spans="17:18" ht="15">
      <c r="Q35" s="55"/>
      <c r="R35" s="55"/>
    </row>
  </sheetData>
  <sheetProtection/>
  <mergeCells count="1">
    <mergeCell ref="A1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view="pageBreakPreview" zoomScaleSheetLayoutView="100" workbookViewId="0" topLeftCell="A15">
      <selection activeCell="C22" sqref="C22:T22"/>
    </sheetView>
  </sheetViews>
  <sheetFormatPr defaultColWidth="9.140625" defaultRowHeight="15"/>
  <cols>
    <col min="1" max="1" width="28.57421875" style="1" customWidth="1"/>
    <col min="2" max="2" width="10.5742187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0" width="5.8515625" style="0" customWidth="1"/>
    <col min="11" max="11" width="7.00390625" style="0" customWidth="1"/>
    <col min="12" max="12" width="7.57421875" style="0" customWidth="1"/>
    <col min="13" max="13" width="8.140625" style="0" customWidth="1"/>
    <col min="14" max="15" width="5.8515625" style="0" customWidth="1"/>
    <col min="16" max="16" width="6.57421875" style="0" customWidth="1"/>
    <col min="17" max="17" width="7.28125" style="0" customWidth="1"/>
    <col min="18" max="18" width="8.00390625" style="0" customWidth="1"/>
    <col min="19" max="19" width="7.57421875" style="0" customWidth="1"/>
    <col min="20" max="20" width="9.57421875" style="0" customWidth="1"/>
  </cols>
  <sheetData>
    <row r="1" spans="1:20" ht="30.75" customHeight="1">
      <c r="A1" s="54"/>
      <c r="B1" s="54"/>
      <c r="C1" s="54"/>
      <c r="D1" s="54"/>
      <c r="E1" s="54"/>
      <c r="F1" s="54"/>
      <c r="G1" s="54"/>
      <c r="H1" s="54"/>
      <c r="I1" s="54"/>
      <c r="J1" s="57"/>
      <c r="K1" s="57"/>
      <c r="L1" s="57"/>
      <c r="M1" s="57"/>
      <c r="N1" s="57"/>
      <c r="O1" s="57"/>
      <c r="P1" s="57"/>
      <c r="Q1" s="57"/>
      <c r="R1" s="57"/>
      <c r="S1" s="57"/>
      <c r="T1" s="54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</row>
    <row r="12" spans="1:20" ht="1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</row>
    <row r="13" spans="1:7" ht="3.75" customHeight="1">
      <c r="A13" s="211"/>
      <c r="B13" s="211"/>
      <c r="C13" s="211"/>
      <c r="D13" s="211"/>
      <c r="E13" s="211"/>
      <c r="F13" s="211"/>
      <c r="G13" s="211"/>
    </row>
    <row r="14" spans="1:4" ht="15" customHeight="1">
      <c r="A14" s="11"/>
      <c r="B14" s="210" t="s">
        <v>11</v>
      </c>
      <c r="C14" s="210"/>
      <c r="D14" s="210"/>
    </row>
    <row r="16" spans="1:20" ht="15">
      <c r="A16" s="212" t="s">
        <v>0</v>
      </c>
      <c r="B16" s="25" t="s">
        <v>1</v>
      </c>
      <c r="C16" s="25" t="s">
        <v>5</v>
      </c>
      <c r="D16" s="25" t="s">
        <v>6</v>
      </c>
      <c r="E16" s="26" t="s">
        <v>7</v>
      </c>
      <c r="F16" s="213" t="s">
        <v>8</v>
      </c>
      <c r="G16" s="214" t="s">
        <v>89</v>
      </c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</row>
    <row r="17" spans="1:20" ht="15" customHeight="1">
      <c r="A17" s="212"/>
      <c r="B17" s="219" t="s">
        <v>9</v>
      </c>
      <c r="C17" s="220"/>
      <c r="D17" s="220"/>
      <c r="E17" s="220"/>
      <c r="F17" s="213"/>
      <c r="G17" s="225" t="s">
        <v>24</v>
      </c>
      <c r="H17" s="221" t="s">
        <v>25</v>
      </c>
      <c r="I17" s="221" t="s">
        <v>26</v>
      </c>
      <c r="J17" s="217" t="s">
        <v>80</v>
      </c>
      <c r="K17" s="217" t="s">
        <v>81</v>
      </c>
      <c r="L17" s="217" t="s">
        <v>82</v>
      </c>
      <c r="M17" s="217" t="s">
        <v>83</v>
      </c>
      <c r="N17" s="217" t="s">
        <v>84</v>
      </c>
      <c r="O17" s="217" t="s">
        <v>85</v>
      </c>
      <c r="P17" s="217" t="s">
        <v>86</v>
      </c>
      <c r="Q17" s="217" t="s">
        <v>87</v>
      </c>
      <c r="R17" s="217" t="s">
        <v>88</v>
      </c>
      <c r="S17" s="221" t="s">
        <v>27</v>
      </c>
      <c r="T17" s="223" t="s">
        <v>90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226"/>
      <c r="H18" s="222"/>
      <c r="I18" s="222"/>
      <c r="J18" s="218"/>
      <c r="K18" s="218"/>
      <c r="L18" s="218"/>
      <c r="M18" s="218"/>
      <c r="N18" s="218"/>
      <c r="O18" s="218"/>
      <c r="P18" s="218"/>
      <c r="Q18" s="218"/>
      <c r="R18" s="218"/>
      <c r="S18" s="222"/>
      <c r="T18" s="224"/>
    </row>
    <row r="19" spans="1:20" ht="33.75" customHeight="1">
      <c r="A19" s="104" t="s">
        <v>202</v>
      </c>
      <c r="B19" s="105">
        <v>200</v>
      </c>
      <c r="C19" s="79">
        <v>7</v>
      </c>
      <c r="D19" s="79">
        <v>9.2</v>
      </c>
      <c r="E19" s="79">
        <v>16.4</v>
      </c>
      <c r="F19" s="79">
        <v>113</v>
      </c>
      <c r="G19" s="106">
        <v>93.7</v>
      </c>
      <c r="H19" s="79">
        <v>18.98</v>
      </c>
      <c r="I19" s="79">
        <v>0.896</v>
      </c>
      <c r="J19" s="79">
        <v>73.8</v>
      </c>
      <c r="K19" s="79">
        <v>35.4</v>
      </c>
      <c r="L19" s="79">
        <v>0.015</v>
      </c>
      <c r="M19" s="107">
        <v>0.00014</v>
      </c>
      <c r="N19" s="79">
        <v>0.34</v>
      </c>
      <c r="O19" s="79"/>
      <c r="P19" s="79">
        <v>0.16</v>
      </c>
      <c r="Q19" s="79">
        <v>19</v>
      </c>
      <c r="R19" s="79">
        <v>0.15</v>
      </c>
      <c r="S19" s="79"/>
      <c r="T19" s="108" t="s">
        <v>194</v>
      </c>
    </row>
    <row r="20" spans="1:20" ht="15.75">
      <c r="A20" s="104" t="s">
        <v>106</v>
      </c>
      <c r="B20" s="109" t="s">
        <v>108</v>
      </c>
      <c r="C20" s="110">
        <v>5.12</v>
      </c>
      <c r="D20" s="111">
        <v>4.64</v>
      </c>
      <c r="E20" s="111">
        <v>0.28</v>
      </c>
      <c r="F20" s="111">
        <v>63.5</v>
      </c>
      <c r="G20" s="79">
        <v>22.22</v>
      </c>
      <c r="H20" s="79">
        <v>4.84</v>
      </c>
      <c r="I20" s="79">
        <v>1</v>
      </c>
      <c r="J20" s="79">
        <v>77.56</v>
      </c>
      <c r="K20" s="79">
        <v>0.035</v>
      </c>
      <c r="L20" s="79">
        <v>0.008</v>
      </c>
      <c r="M20" s="79">
        <v>0.013</v>
      </c>
      <c r="N20" s="79">
        <v>0.22</v>
      </c>
      <c r="O20" s="79">
        <v>0.003</v>
      </c>
      <c r="P20" s="79">
        <v>0.18</v>
      </c>
      <c r="Q20" s="79">
        <v>75</v>
      </c>
      <c r="R20" s="79">
        <v>5</v>
      </c>
      <c r="S20" s="79"/>
      <c r="T20" s="79">
        <v>337</v>
      </c>
    </row>
    <row r="21" spans="1:20" ht="31.5">
      <c r="A21" s="104" t="s">
        <v>138</v>
      </c>
      <c r="B21" s="109">
        <v>20</v>
      </c>
      <c r="C21" s="110">
        <v>4.64</v>
      </c>
      <c r="D21" s="111">
        <v>5.9</v>
      </c>
      <c r="E21" s="111"/>
      <c r="F21" s="111">
        <v>72.8</v>
      </c>
      <c r="G21" s="79">
        <v>176</v>
      </c>
      <c r="H21" s="79">
        <v>7</v>
      </c>
      <c r="I21" s="79">
        <v>0.2</v>
      </c>
      <c r="J21" s="79">
        <v>100</v>
      </c>
      <c r="K21" s="79">
        <v>17.6</v>
      </c>
      <c r="L21" s="79"/>
      <c r="M21" s="79">
        <v>0.003</v>
      </c>
      <c r="N21" s="79"/>
      <c r="O21" s="79">
        <v>0.008</v>
      </c>
      <c r="P21" s="79">
        <v>0.006</v>
      </c>
      <c r="Q21" s="79">
        <v>57.6</v>
      </c>
      <c r="R21" s="79" t="s">
        <v>109</v>
      </c>
      <c r="S21" s="79">
        <v>0.0144</v>
      </c>
      <c r="T21" s="108" t="s">
        <v>192</v>
      </c>
    </row>
    <row r="22" spans="1:20" ht="15.75">
      <c r="A22" s="104" t="s">
        <v>67</v>
      </c>
      <c r="B22" s="112">
        <v>200</v>
      </c>
      <c r="C22" s="110">
        <v>0.3</v>
      </c>
      <c r="D22" s="111"/>
      <c r="E22" s="111">
        <v>6.7</v>
      </c>
      <c r="F22" s="111">
        <v>27.9</v>
      </c>
      <c r="G22" s="79">
        <v>6.9</v>
      </c>
      <c r="H22" s="79">
        <v>4.6</v>
      </c>
      <c r="I22" s="79">
        <v>0.08</v>
      </c>
      <c r="J22" s="79">
        <v>8.5</v>
      </c>
      <c r="K22" s="79">
        <v>10.2</v>
      </c>
      <c r="L22" s="79"/>
      <c r="M22" s="79"/>
      <c r="N22" s="79"/>
      <c r="O22" s="79"/>
      <c r="P22" s="79">
        <v>0.001</v>
      </c>
      <c r="Q22" s="79">
        <v>0.38</v>
      </c>
      <c r="R22" s="79"/>
      <c r="S22" s="79">
        <v>0.116</v>
      </c>
      <c r="T22" s="79">
        <v>686</v>
      </c>
    </row>
    <row r="23" spans="1:20" ht="15.75">
      <c r="A23" s="104" t="s">
        <v>68</v>
      </c>
      <c r="B23" s="109">
        <v>100</v>
      </c>
      <c r="C23" s="110">
        <v>0.4</v>
      </c>
      <c r="D23" s="111">
        <v>0.4</v>
      </c>
      <c r="E23" s="111">
        <v>9.8</v>
      </c>
      <c r="F23" s="111">
        <v>52</v>
      </c>
      <c r="G23" s="79">
        <v>26</v>
      </c>
      <c r="H23" s="79">
        <v>9</v>
      </c>
      <c r="I23" s="79">
        <v>2.2</v>
      </c>
      <c r="J23" s="79">
        <v>11</v>
      </c>
      <c r="K23" s="79">
        <v>48</v>
      </c>
      <c r="L23" s="79">
        <v>0.002</v>
      </c>
      <c r="M23" s="79">
        <v>0.004</v>
      </c>
      <c r="N23" s="79">
        <v>0.08</v>
      </c>
      <c r="O23" s="79">
        <v>0.03</v>
      </c>
      <c r="P23" s="79">
        <v>0.02</v>
      </c>
      <c r="Q23" s="79">
        <v>5</v>
      </c>
      <c r="R23" s="79"/>
      <c r="S23" s="79">
        <v>10</v>
      </c>
      <c r="T23" s="79" t="s">
        <v>199</v>
      </c>
    </row>
    <row r="24" spans="1:20" ht="15.75">
      <c r="A24" s="104" t="s">
        <v>64</v>
      </c>
      <c r="B24" s="112">
        <v>30</v>
      </c>
      <c r="C24" s="110">
        <v>2.21</v>
      </c>
      <c r="D24" s="111">
        <v>1.35</v>
      </c>
      <c r="E24" s="111">
        <v>13.05</v>
      </c>
      <c r="F24" s="111">
        <v>82.2</v>
      </c>
      <c r="G24" s="79">
        <v>37.5</v>
      </c>
      <c r="H24" s="79">
        <v>12.3</v>
      </c>
      <c r="I24" s="79">
        <v>0.08</v>
      </c>
      <c r="J24" s="79">
        <v>38.7</v>
      </c>
      <c r="K24" s="79">
        <v>42.3</v>
      </c>
      <c r="L24" s="79"/>
      <c r="M24" s="79">
        <v>1E-05</v>
      </c>
      <c r="N24" s="79"/>
      <c r="O24" s="79">
        <v>0.12</v>
      </c>
      <c r="P24" s="79">
        <v>0.0075</v>
      </c>
      <c r="Q24" s="79"/>
      <c r="R24" s="79"/>
      <c r="S24" s="79">
        <v>0.006</v>
      </c>
      <c r="T24" s="79" t="s">
        <v>199</v>
      </c>
    </row>
    <row r="25" spans="1:20" ht="15.75">
      <c r="A25" s="104" t="s">
        <v>65</v>
      </c>
      <c r="B25" s="109">
        <v>20</v>
      </c>
      <c r="C25" s="110">
        <v>1.7</v>
      </c>
      <c r="D25" s="111">
        <v>0.66</v>
      </c>
      <c r="E25" s="111">
        <v>8.5</v>
      </c>
      <c r="F25" s="111">
        <v>51.8</v>
      </c>
      <c r="G25" s="79">
        <v>14.6</v>
      </c>
      <c r="H25" s="79">
        <v>8</v>
      </c>
      <c r="I25" s="79">
        <v>0.57</v>
      </c>
      <c r="J25" s="79">
        <v>25</v>
      </c>
      <c r="K25" s="79">
        <v>33.2</v>
      </c>
      <c r="L25" s="79"/>
      <c r="M25" s="79"/>
      <c r="N25" s="79">
        <v>0.001</v>
      </c>
      <c r="O25" s="79">
        <v>0.086</v>
      </c>
      <c r="P25" s="79">
        <v>0.0066</v>
      </c>
      <c r="Q25" s="79"/>
      <c r="R25" s="79"/>
      <c r="S25" s="79">
        <v>0.008</v>
      </c>
      <c r="T25" s="79" t="s">
        <v>199</v>
      </c>
    </row>
    <row r="26" spans="1:20" s="12" customFormat="1" ht="15.75">
      <c r="A26" s="113" t="s">
        <v>55</v>
      </c>
      <c r="B26" s="114">
        <v>610</v>
      </c>
      <c r="C26" s="114">
        <f aca="true" t="shared" si="0" ref="C26:I26">SUM(C19:C25)</f>
        <v>21.37</v>
      </c>
      <c r="D26" s="114">
        <f t="shared" si="0"/>
        <v>22.150000000000002</v>
      </c>
      <c r="E26" s="114">
        <f t="shared" si="0"/>
        <v>54.730000000000004</v>
      </c>
      <c r="F26" s="114">
        <f t="shared" si="0"/>
        <v>463.2</v>
      </c>
      <c r="G26" s="114">
        <f t="shared" si="0"/>
        <v>376.92</v>
      </c>
      <c r="H26" s="114">
        <f t="shared" si="0"/>
        <v>64.72</v>
      </c>
      <c r="I26" s="114">
        <f t="shared" si="0"/>
        <v>5.026000000000001</v>
      </c>
      <c r="J26" s="114">
        <f aca="true" t="shared" si="1" ref="J26:S26">SUM(J19:J25)</f>
        <v>334.56</v>
      </c>
      <c r="K26" s="114">
        <f t="shared" si="1"/>
        <v>186.735</v>
      </c>
      <c r="L26" s="114">
        <f t="shared" si="1"/>
        <v>0.025</v>
      </c>
      <c r="M26" s="114">
        <f t="shared" si="1"/>
        <v>0.020149999999999998</v>
      </c>
      <c r="N26" s="114">
        <f t="shared" si="1"/>
        <v>0.641</v>
      </c>
      <c r="O26" s="114">
        <f t="shared" si="1"/>
        <v>0.24699999999999997</v>
      </c>
      <c r="P26" s="114">
        <f t="shared" si="1"/>
        <v>0.3811</v>
      </c>
      <c r="Q26" s="114">
        <f t="shared" si="1"/>
        <v>156.98</v>
      </c>
      <c r="R26" s="114">
        <f t="shared" si="1"/>
        <v>5.15</v>
      </c>
      <c r="S26" s="114">
        <f t="shared" si="1"/>
        <v>10.1444</v>
      </c>
      <c r="T26" s="114"/>
    </row>
    <row r="27" spans="1:20" ht="15.75">
      <c r="A27" s="113" t="s">
        <v>3</v>
      </c>
      <c r="B27" s="109"/>
      <c r="C27" s="111"/>
      <c r="D27" s="111"/>
      <c r="E27" s="111"/>
      <c r="F27" s="111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ht="30">
      <c r="A28" s="115" t="s">
        <v>141</v>
      </c>
      <c r="B28" s="109">
        <v>60</v>
      </c>
      <c r="C28" s="116">
        <v>1.32</v>
      </c>
      <c r="D28" s="116">
        <v>0.24</v>
      </c>
      <c r="E28" s="116">
        <v>6.72</v>
      </c>
      <c r="F28" s="116">
        <v>34.8</v>
      </c>
      <c r="G28" s="116">
        <v>25.2</v>
      </c>
      <c r="H28" s="116">
        <v>1.8</v>
      </c>
      <c r="I28" s="116">
        <v>0.22</v>
      </c>
      <c r="J28" s="116">
        <v>14.6</v>
      </c>
      <c r="K28" s="116">
        <v>11.6</v>
      </c>
      <c r="L28" s="116"/>
      <c r="M28" s="116">
        <v>0.0003</v>
      </c>
      <c r="N28" s="116">
        <v>0.011</v>
      </c>
      <c r="O28" s="116">
        <v>0.012</v>
      </c>
      <c r="P28" s="116">
        <v>0.003</v>
      </c>
      <c r="Q28" s="116">
        <v>1.2</v>
      </c>
      <c r="R28" s="116"/>
      <c r="S28" s="116">
        <v>0.88</v>
      </c>
      <c r="T28" s="117" t="s">
        <v>189</v>
      </c>
    </row>
    <row r="29" spans="1:20" ht="33.75" customHeight="1">
      <c r="A29" s="118" t="s">
        <v>229</v>
      </c>
      <c r="B29" s="109">
        <v>250</v>
      </c>
      <c r="C29" s="110">
        <v>6</v>
      </c>
      <c r="D29" s="111">
        <v>3.75</v>
      </c>
      <c r="E29" s="111">
        <v>8.75</v>
      </c>
      <c r="F29" s="111">
        <v>119</v>
      </c>
      <c r="G29" s="79">
        <v>46.83</v>
      </c>
      <c r="H29" s="79">
        <v>0.8</v>
      </c>
      <c r="I29" s="79">
        <v>0.15</v>
      </c>
      <c r="J29" s="79">
        <v>75.75</v>
      </c>
      <c r="K29" s="79">
        <v>63.3</v>
      </c>
      <c r="L29" s="79">
        <v>0.005</v>
      </c>
      <c r="M29" s="79">
        <v>0.0001</v>
      </c>
      <c r="N29" s="79">
        <v>0.158</v>
      </c>
      <c r="O29" s="79">
        <v>0.03</v>
      </c>
      <c r="P29" s="79">
        <v>0.0001</v>
      </c>
      <c r="Q29" s="79">
        <v>112</v>
      </c>
      <c r="R29" s="79">
        <v>0.2</v>
      </c>
      <c r="S29" s="79">
        <v>0.22</v>
      </c>
      <c r="T29" s="79">
        <v>110</v>
      </c>
    </row>
    <row r="30" spans="1:20" ht="18.75" customHeight="1">
      <c r="A30" s="104" t="s">
        <v>219</v>
      </c>
      <c r="B30" s="112">
        <v>100</v>
      </c>
      <c r="C30" s="110">
        <v>11.8</v>
      </c>
      <c r="D30" s="111">
        <v>6.1</v>
      </c>
      <c r="E30" s="111">
        <v>2.7</v>
      </c>
      <c r="F30" s="111">
        <v>112.8</v>
      </c>
      <c r="G30" s="79">
        <v>9.88</v>
      </c>
      <c r="H30" s="79">
        <v>4.82</v>
      </c>
      <c r="I30" s="79">
        <v>1.1</v>
      </c>
      <c r="J30" s="79">
        <v>117.7</v>
      </c>
      <c r="K30" s="79">
        <v>13</v>
      </c>
      <c r="L30" s="79">
        <v>0.0046</v>
      </c>
      <c r="M30" s="79"/>
      <c r="N30" s="79">
        <v>0.58</v>
      </c>
      <c r="O30" s="79">
        <v>0.041</v>
      </c>
      <c r="P30" s="79">
        <v>0.091</v>
      </c>
      <c r="Q30" s="79"/>
      <c r="R30" s="79">
        <v>3.4</v>
      </c>
      <c r="S30" s="79"/>
      <c r="T30" s="79"/>
    </row>
    <row r="31" spans="1:20" ht="15.75">
      <c r="A31" s="104" t="s">
        <v>206</v>
      </c>
      <c r="B31" s="109">
        <v>150</v>
      </c>
      <c r="C31" s="110">
        <v>1</v>
      </c>
      <c r="D31" s="111">
        <v>6.9</v>
      </c>
      <c r="E31" s="111">
        <v>26.5</v>
      </c>
      <c r="F31" s="111">
        <v>187.7</v>
      </c>
      <c r="G31" s="79">
        <v>18</v>
      </c>
      <c r="H31" s="79">
        <v>18</v>
      </c>
      <c r="I31" s="79">
        <v>0.09</v>
      </c>
      <c r="J31" s="79">
        <v>50</v>
      </c>
      <c r="K31" s="79">
        <v>33</v>
      </c>
      <c r="L31" s="79"/>
      <c r="M31" s="79"/>
      <c r="N31" s="79"/>
      <c r="O31" s="79"/>
      <c r="P31" s="79">
        <v>0.03</v>
      </c>
      <c r="Q31" s="79">
        <v>104.2</v>
      </c>
      <c r="R31" s="79"/>
      <c r="S31" s="79">
        <v>2.01</v>
      </c>
      <c r="T31" s="79" t="s">
        <v>195</v>
      </c>
    </row>
    <row r="32" spans="1:20" ht="15.75">
      <c r="A32" s="115" t="s">
        <v>215</v>
      </c>
      <c r="B32" s="109">
        <v>200</v>
      </c>
      <c r="C32" s="119">
        <v>4.35</v>
      </c>
      <c r="D32" s="119">
        <v>4.94</v>
      </c>
      <c r="E32" s="120">
        <v>22</v>
      </c>
      <c r="F32" s="120">
        <v>227</v>
      </c>
      <c r="G32" s="121">
        <v>45</v>
      </c>
      <c r="H32" s="122">
        <v>67</v>
      </c>
      <c r="I32" s="122">
        <v>0.82</v>
      </c>
      <c r="J32" s="122"/>
      <c r="K32" s="122">
        <v>141.6</v>
      </c>
      <c r="L32" s="122"/>
      <c r="M32" s="122"/>
      <c r="N32" s="123">
        <v>0.9</v>
      </c>
      <c r="O32" s="122"/>
      <c r="P32" s="122"/>
      <c r="Q32" s="122">
        <v>22.2</v>
      </c>
      <c r="R32" s="122"/>
      <c r="S32" s="121">
        <v>21</v>
      </c>
      <c r="T32" s="124">
        <v>240</v>
      </c>
    </row>
    <row r="33" spans="1:20" ht="15.75">
      <c r="A33" s="115" t="s">
        <v>64</v>
      </c>
      <c r="B33" s="109">
        <v>60</v>
      </c>
      <c r="C33" s="110">
        <v>4.42</v>
      </c>
      <c r="D33" s="111">
        <v>2.7</v>
      </c>
      <c r="E33" s="111">
        <v>26.1</v>
      </c>
      <c r="F33" s="111">
        <v>92</v>
      </c>
      <c r="G33" s="79">
        <v>75</v>
      </c>
      <c r="H33" s="79">
        <v>20.6</v>
      </c>
      <c r="I33" s="79">
        <v>0.16</v>
      </c>
      <c r="J33" s="79">
        <v>77.4</v>
      </c>
      <c r="K33" s="79">
        <v>84.6</v>
      </c>
      <c r="L33" s="79"/>
      <c r="M33" s="79">
        <v>2E-05</v>
      </c>
      <c r="N33" s="79"/>
      <c r="O33" s="79">
        <v>0.24</v>
      </c>
      <c r="P33" s="79">
        <v>0.015</v>
      </c>
      <c r="Q33" s="79"/>
      <c r="R33" s="79"/>
      <c r="S33" s="79">
        <v>0.012</v>
      </c>
      <c r="T33" s="79" t="s">
        <v>199</v>
      </c>
    </row>
    <row r="34" spans="1:20" ht="15.75">
      <c r="A34" s="115" t="s">
        <v>65</v>
      </c>
      <c r="B34" s="109">
        <v>30</v>
      </c>
      <c r="C34" s="111">
        <v>2.55</v>
      </c>
      <c r="D34" s="111">
        <v>0.99</v>
      </c>
      <c r="E34" s="111">
        <v>12.75</v>
      </c>
      <c r="F34" s="111">
        <v>77.7</v>
      </c>
      <c r="G34" s="79">
        <v>21.9</v>
      </c>
      <c r="H34" s="79">
        <v>12</v>
      </c>
      <c r="I34" s="79">
        <v>0.85</v>
      </c>
      <c r="J34" s="79">
        <v>37.5</v>
      </c>
      <c r="K34" s="79">
        <v>49.8</v>
      </c>
      <c r="L34" s="79"/>
      <c r="M34" s="79"/>
      <c r="N34" s="79">
        <v>0.015</v>
      </c>
      <c r="O34" s="79">
        <v>0.13</v>
      </c>
      <c r="P34" s="79">
        <v>0.01</v>
      </c>
      <c r="Q34" s="79"/>
      <c r="R34" s="79"/>
      <c r="S34" s="79">
        <v>0.012</v>
      </c>
      <c r="T34" s="79" t="s">
        <v>199</v>
      </c>
    </row>
    <row r="35" spans="1:20" s="12" customFormat="1" ht="15.75">
      <c r="A35" s="113" t="s">
        <v>57</v>
      </c>
      <c r="B35" s="114">
        <f>SUM(B28:B34)</f>
        <v>850</v>
      </c>
      <c r="C35" s="114">
        <f>SUM(C28:C34)</f>
        <v>31.44</v>
      </c>
      <c r="D35" s="114">
        <f aca="true" t="shared" si="2" ref="D35:S35">SUM(D28:D34)</f>
        <v>25.62</v>
      </c>
      <c r="E35" s="114">
        <f t="shared" si="2"/>
        <v>105.52000000000001</v>
      </c>
      <c r="F35" s="114">
        <f t="shared" si="2"/>
        <v>851</v>
      </c>
      <c r="G35" s="114">
        <f t="shared" si="2"/>
        <v>241.81</v>
      </c>
      <c r="H35" s="114">
        <f t="shared" si="2"/>
        <v>125.02000000000001</v>
      </c>
      <c r="I35" s="114">
        <f t="shared" si="2"/>
        <v>3.3900000000000006</v>
      </c>
      <c r="J35" s="114">
        <f t="shared" si="2"/>
        <v>372.95000000000005</v>
      </c>
      <c r="K35" s="114">
        <f t="shared" si="2"/>
        <v>396.90000000000003</v>
      </c>
      <c r="L35" s="114">
        <f t="shared" si="2"/>
        <v>0.009600000000000001</v>
      </c>
      <c r="M35" s="114">
        <f t="shared" si="2"/>
        <v>0.00041999999999999996</v>
      </c>
      <c r="N35" s="114">
        <f t="shared" si="2"/>
        <v>1.664</v>
      </c>
      <c r="O35" s="114">
        <f t="shared" si="2"/>
        <v>0.45299999999999996</v>
      </c>
      <c r="P35" s="114">
        <f t="shared" si="2"/>
        <v>0.1491</v>
      </c>
      <c r="Q35" s="114">
        <f t="shared" si="2"/>
        <v>239.6</v>
      </c>
      <c r="R35" s="114">
        <f t="shared" si="2"/>
        <v>3.6</v>
      </c>
      <c r="S35" s="114">
        <f t="shared" si="2"/>
        <v>24.134</v>
      </c>
      <c r="T35" s="114"/>
    </row>
    <row r="36" spans="1:20" ht="15.75">
      <c r="A36" s="113" t="s">
        <v>4</v>
      </c>
      <c r="B36" s="109"/>
      <c r="C36" s="111"/>
      <c r="D36" s="111"/>
      <c r="E36" s="111"/>
      <c r="F36" s="11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5.75">
      <c r="A37" s="115" t="s">
        <v>125</v>
      </c>
      <c r="B37" s="109">
        <v>200</v>
      </c>
      <c r="C37" s="125">
        <v>6.4</v>
      </c>
      <c r="D37" s="125">
        <v>5</v>
      </c>
      <c r="E37" s="125">
        <v>22</v>
      </c>
      <c r="F37" s="125">
        <v>158</v>
      </c>
      <c r="G37" s="125">
        <v>208</v>
      </c>
      <c r="H37" s="125">
        <v>18</v>
      </c>
      <c r="I37" s="125">
        <v>0.2</v>
      </c>
      <c r="J37" s="125">
        <v>142</v>
      </c>
      <c r="K37" s="125">
        <v>80</v>
      </c>
      <c r="L37" s="125">
        <v>0.02</v>
      </c>
      <c r="M37" s="125">
        <v>0.004</v>
      </c>
      <c r="N37" s="125">
        <v>0.2</v>
      </c>
      <c r="O37" s="125">
        <v>0.06</v>
      </c>
      <c r="P37" s="125">
        <v>0.3</v>
      </c>
      <c r="Q37" s="125">
        <v>44</v>
      </c>
      <c r="R37" s="125">
        <v>1</v>
      </c>
      <c r="S37" s="125">
        <v>1.2</v>
      </c>
      <c r="T37" s="125" t="s">
        <v>199</v>
      </c>
    </row>
    <row r="38" spans="1:20" ht="15.75">
      <c r="A38" s="104" t="s">
        <v>107</v>
      </c>
      <c r="B38" s="112">
        <v>100</v>
      </c>
      <c r="C38" s="110">
        <v>0.8</v>
      </c>
      <c r="D38" s="111">
        <v>0.2</v>
      </c>
      <c r="E38" s="111">
        <v>7.5</v>
      </c>
      <c r="F38" s="111">
        <v>53</v>
      </c>
      <c r="G38" s="79">
        <v>35</v>
      </c>
      <c r="H38" s="79">
        <v>11</v>
      </c>
      <c r="I38" s="79">
        <v>0.1</v>
      </c>
      <c r="J38" s="79">
        <v>17</v>
      </c>
      <c r="K38" s="79">
        <v>55</v>
      </c>
      <c r="L38" s="79">
        <v>0.003</v>
      </c>
      <c r="M38" s="79">
        <v>0.0001</v>
      </c>
      <c r="N38" s="79">
        <v>0.015</v>
      </c>
      <c r="O38" s="79">
        <v>0.006</v>
      </c>
      <c r="P38" s="79">
        <v>0.003</v>
      </c>
      <c r="Q38" s="79">
        <v>10</v>
      </c>
      <c r="R38" s="79"/>
      <c r="S38" s="79">
        <v>21</v>
      </c>
      <c r="T38" s="79" t="s">
        <v>199</v>
      </c>
    </row>
    <row r="39" spans="1:20" s="12" customFormat="1" ht="15.75">
      <c r="A39" s="2" t="s">
        <v>56</v>
      </c>
      <c r="B39" s="114">
        <v>300</v>
      </c>
      <c r="C39" s="50">
        <f aca="true" t="shared" si="3" ref="C39:S39">SUM(C37:C38)</f>
        <v>7.2</v>
      </c>
      <c r="D39" s="50">
        <f t="shared" si="3"/>
        <v>5.2</v>
      </c>
      <c r="E39" s="50">
        <f t="shared" si="3"/>
        <v>29.5</v>
      </c>
      <c r="F39" s="50">
        <f t="shared" si="3"/>
        <v>211</v>
      </c>
      <c r="G39" s="50">
        <f t="shared" si="3"/>
        <v>243</v>
      </c>
      <c r="H39" s="50">
        <f t="shared" si="3"/>
        <v>29</v>
      </c>
      <c r="I39" s="50">
        <f t="shared" si="3"/>
        <v>0.30000000000000004</v>
      </c>
      <c r="J39" s="50">
        <f t="shared" si="3"/>
        <v>159</v>
      </c>
      <c r="K39" s="50">
        <f t="shared" si="3"/>
        <v>135</v>
      </c>
      <c r="L39" s="50">
        <f t="shared" si="3"/>
        <v>0.023</v>
      </c>
      <c r="M39" s="50">
        <f t="shared" si="3"/>
        <v>0.0041</v>
      </c>
      <c r="N39" s="50">
        <f t="shared" si="3"/>
        <v>0.21500000000000002</v>
      </c>
      <c r="O39" s="50">
        <f t="shared" si="3"/>
        <v>0.066</v>
      </c>
      <c r="P39" s="50">
        <f t="shared" si="3"/>
        <v>0.303</v>
      </c>
      <c r="Q39" s="50">
        <f t="shared" si="3"/>
        <v>54</v>
      </c>
      <c r="R39" s="50">
        <f t="shared" si="3"/>
        <v>1</v>
      </c>
      <c r="S39" s="50">
        <f t="shared" si="3"/>
        <v>22.2</v>
      </c>
      <c r="T39" s="50"/>
    </row>
    <row r="40" spans="1:20" ht="15.75">
      <c r="A40" s="2" t="s">
        <v>10</v>
      </c>
      <c r="B40" s="6"/>
      <c r="C40" s="50">
        <f>SUM(C26+C35+C39)</f>
        <v>60.010000000000005</v>
      </c>
      <c r="D40" s="50">
        <f aca="true" t="shared" si="4" ref="D40:S40">SUM(D26+D35+D39)</f>
        <v>52.970000000000006</v>
      </c>
      <c r="E40" s="50">
        <f t="shared" si="4"/>
        <v>189.75</v>
      </c>
      <c r="F40" s="50">
        <f t="shared" si="4"/>
        <v>1525.2</v>
      </c>
      <c r="G40" s="50">
        <f t="shared" si="4"/>
        <v>861.73</v>
      </c>
      <c r="H40" s="50">
        <f t="shared" si="4"/>
        <v>218.74</v>
      </c>
      <c r="I40" s="50">
        <f t="shared" si="4"/>
        <v>8.716000000000001</v>
      </c>
      <c r="J40" s="50">
        <f t="shared" si="4"/>
        <v>866.51</v>
      </c>
      <c r="K40" s="50">
        <f t="shared" si="4"/>
        <v>718.635</v>
      </c>
      <c r="L40" s="50">
        <f t="shared" si="4"/>
        <v>0.057600000000000005</v>
      </c>
      <c r="M40" s="50">
        <f t="shared" si="4"/>
        <v>0.024669999999999997</v>
      </c>
      <c r="N40" s="50">
        <f t="shared" si="4"/>
        <v>2.5199999999999996</v>
      </c>
      <c r="O40" s="50">
        <f t="shared" si="4"/>
        <v>0.766</v>
      </c>
      <c r="P40" s="50">
        <f t="shared" si="4"/>
        <v>0.8331999999999999</v>
      </c>
      <c r="Q40" s="50">
        <f t="shared" si="4"/>
        <v>450.58</v>
      </c>
      <c r="R40" s="50">
        <f t="shared" si="4"/>
        <v>9.75</v>
      </c>
      <c r="S40" s="50">
        <f t="shared" si="4"/>
        <v>56.47839999999999</v>
      </c>
      <c r="T40" s="50"/>
    </row>
  </sheetData>
  <sheetProtection/>
  <mergeCells count="21">
    <mergeCell ref="T17:T18"/>
    <mergeCell ref="G17:G18"/>
    <mergeCell ref="I17:I18"/>
    <mergeCell ref="Q17:Q18"/>
    <mergeCell ref="H17:H18"/>
    <mergeCell ref="K17:K18"/>
    <mergeCell ref="O17:O18"/>
    <mergeCell ref="J17:J18"/>
    <mergeCell ref="S17:S18"/>
    <mergeCell ref="R17:R18"/>
    <mergeCell ref="M17:M18"/>
    <mergeCell ref="A11:T12"/>
    <mergeCell ref="B14:D14"/>
    <mergeCell ref="A13:G13"/>
    <mergeCell ref="A16:A17"/>
    <mergeCell ref="F16:F17"/>
    <mergeCell ref="G16:T16"/>
    <mergeCell ref="P17:P18"/>
    <mergeCell ref="N17:N18"/>
    <mergeCell ref="B17:E17"/>
    <mergeCell ref="L17:L18"/>
  </mergeCells>
  <printOptions verticalCentered="1"/>
  <pageMargins left="0.1968503937007874" right="0.1968503937007874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workbookViewId="0" topLeftCell="A1">
      <selection activeCell="N19" sqref="N19"/>
    </sheetView>
  </sheetViews>
  <sheetFormatPr defaultColWidth="9.140625" defaultRowHeight="15"/>
  <cols>
    <col min="1" max="1" width="27.5742187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00390625" style="0" customWidth="1"/>
    <col min="14" max="17" width="7.00390625" style="0" customWidth="1"/>
    <col min="18" max="18" width="4.8515625" style="0" customWidth="1"/>
    <col min="19" max="19" width="7.00390625" style="0" customWidth="1"/>
    <col min="20" max="20" width="7.421875" style="0" customWidth="1"/>
  </cols>
  <sheetData>
    <row r="1" spans="1:20" ht="18.75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0" ht="15.75" customHeight="1">
      <c r="A2" s="212" t="s">
        <v>0</v>
      </c>
      <c r="B2" s="25" t="s">
        <v>1</v>
      </c>
      <c r="C2" s="25" t="s">
        <v>5</v>
      </c>
      <c r="D2" s="25" t="s">
        <v>6</v>
      </c>
      <c r="E2" s="26" t="s">
        <v>7</v>
      </c>
      <c r="F2" s="213" t="s">
        <v>8</v>
      </c>
      <c r="G2" s="229" t="s">
        <v>93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ht="15" customHeight="1">
      <c r="A3" s="212"/>
      <c r="B3" s="219" t="s">
        <v>9</v>
      </c>
      <c r="C3" s="220"/>
      <c r="D3" s="220"/>
      <c r="E3" s="220"/>
      <c r="F3" s="213"/>
      <c r="G3" s="225" t="s">
        <v>24</v>
      </c>
      <c r="H3" s="221" t="s">
        <v>25</v>
      </c>
      <c r="I3" s="221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21" t="s">
        <v>27</v>
      </c>
      <c r="T3" s="223" t="s">
        <v>90</v>
      </c>
    </row>
    <row r="4" spans="1:20" ht="18.75" customHeight="1">
      <c r="A4" s="2" t="s">
        <v>2</v>
      </c>
      <c r="B4" s="56"/>
      <c r="C4" s="27"/>
      <c r="D4" s="27"/>
      <c r="E4" s="27"/>
      <c r="F4" s="27"/>
      <c r="G4" s="226"/>
      <c r="H4" s="222"/>
      <c r="I4" s="222"/>
      <c r="J4" s="218"/>
      <c r="K4" s="218"/>
      <c r="L4" s="218"/>
      <c r="M4" s="218"/>
      <c r="N4" s="218"/>
      <c r="O4" s="218"/>
      <c r="P4" s="218"/>
      <c r="Q4" s="218"/>
      <c r="R4" s="218"/>
      <c r="S4" s="222"/>
      <c r="T4" s="224"/>
    </row>
    <row r="5" spans="1:20" ht="21" customHeight="1">
      <c r="A5" s="118" t="s">
        <v>220</v>
      </c>
      <c r="B5" s="105">
        <v>100</v>
      </c>
      <c r="C5" s="111">
        <v>7</v>
      </c>
      <c r="D5" s="111">
        <v>7.4</v>
      </c>
      <c r="E5" s="111">
        <v>6.3</v>
      </c>
      <c r="F5" s="111">
        <v>119.7</v>
      </c>
      <c r="G5" s="126">
        <v>71</v>
      </c>
      <c r="H5" s="126">
        <v>19.4</v>
      </c>
      <c r="I5" s="79">
        <v>0.2</v>
      </c>
      <c r="J5" s="79">
        <v>111</v>
      </c>
      <c r="K5" s="79">
        <v>11</v>
      </c>
      <c r="L5" s="79"/>
      <c r="M5" s="79"/>
      <c r="N5" s="79">
        <v>0.059</v>
      </c>
      <c r="O5" s="79"/>
      <c r="P5" s="79">
        <v>0.3</v>
      </c>
      <c r="Q5" s="79">
        <v>25</v>
      </c>
      <c r="R5" s="79">
        <v>1.85</v>
      </c>
      <c r="S5" s="79"/>
      <c r="T5" s="79">
        <v>366</v>
      </c>
    </row>
    <row r="6" spans="1:20" ht="15.75">
      <c r="A6" s="118" t="s">
        <v>221</v>
      </c>
      <c r="B6" s="109">
        <v>150</v>
      </c>
      <c r="C6" s="79">
        <v>2.2</v>
      </c>
      <c r="D6" s="79">
        <v>5.1</v>
      </c>
      <c r="E6" s="79">
        <v>25.2</v>
      </c>
      <c r="F6" s="79">
        <v>183.9</v>
      </c>
      <c r="G6" s="79">
        <v>83.29</v>
      </c>
      <c r="H6" s="79">
        <v>7.07</v>
      </c>
      <c r="I6" s="79">
        <v>0.6</v>
      </c>
      <c r="J6" s="79">
        <v>64.3</v>
      </c>
      <c r="K6" s="79">
        <v>125.4</v>
      </c>
      <c r="L6" s="79">
        <v>0.009</v>
      </c>
      <c r="M6" s="79">
        <v>0.00033</v>
      </c>
      <c r="N6" s="79">
        <v>0.27</v>
      </c>
      <c r="O6" s="79"/>
      <c r="P6" s="79">
        <v>0.012</v>
      </c>
      <c r="Q6" s="79">
        <v>0.45</v>
      </c>
      <c r="R6" s="79"/>
      <c r="S6" s="79"/>
      <c r="T6" s="79"/>
    </row>
    <row r="7" spans="1:20" ht="15.75">
      <c r="A7" s="118" t="s">
        <v>111</v>
      </c>
      <c r="B7" s="109">
        <v>200</v>
      </c>
      <c r="C7" s="110">
        <v>4.6</v>
      </c>
      <c r="D7" s="111">
        <v>4.4</v>
      </c>
      <c r="E7" s="111">
        <v>12.5</v>
      </c>
      <c r="F7" s="111">
        <v>107.2</v>
      </c>
      <c r="G7" s="79">
        <v>143</v>
      </c>
      <c r="H7" s="79">
        <v>14.3</v>
      </c>
      <c r="I7" s="79">
        <v>1.1</v>
      </c>
      <c r="J7" s="79">
        <v>80</v>
      </c>
      <c r="K7" s="79">
        <v>20</v>
      </c>
      <c r="L7" s="79">
        <v>0.001</v>
      </c>
      <c r="M7" s="79">
        <v>0.00023</v>
      </c>
      <c r="N7" s="79"/>
      <c r="O7" s="79">
        <v>0.04</v>
      </c>
      <c r="P7" s="79">
        <v>0.17</v>
      </c>
      <c r="Q7" s="79">
        <v>17.25</v>
      </c>
      <c r="R7" s="79">
        <v>1.6</v>
      </c>
      <c r="S7" s="79">
        <v>0.68</v>
      </c>
      <c r="T7" s="79">
        <v>642</v>
      </c>
    </row>
    <row r="8" spans="1:20" ht="15.75">
      <c r="A8" s="118" t="s">
        <v>64</v>
      </c>
      <c r="B8" s="109">
        <v>30</v>
      </c>
      <c r="C8" s="110">
        <v>2.21</v>
      </c>
      <c r="D8" s="111">
        <v>1.35</v>
      </c>
      <c r="E8" s="111">
        <v>13.05</v>
      </c>
      <c r="F8" s="111">
        <v>82.2</v>
      </c>
      <c r="G8" s="79">
        <v>37.5</v>
      </c>
      <c r="H8" s="79">
        <v>12.3</v>
      </c>
      <c r="I8" s="79">
        <v>0.08</v>
      </c>
      <c r="J8" s="79">
        <v>38.7</v>
      </c>
      <c r="K8" s="79">
        <v>42.3</v>
      </c>
      <c r="L8" s="79"/>
      <c r="M8" s="79">
        <v>1E-05</v>
      </c>
      <c r="N8" s="79"/>
      <c r="O8" s="79">
        <v>0.12</v>
      </c>
      <c r="P8" s="79">
        <v>0.0075</v>
      </c>
      <c r="Q8" s="79"/>
      <c r="R8" s="79"/>
      <c r="S8" s="79">
        <v>0.006</v>
      </c>
      <c r="T8" s="79" t="s">
        <v>199</v>
      </c>
    </row>
    <row r="9" spans="1:20" ht="15.75">
      <c r="A9" s="118" t="s">
        <v>65</v>
      </c>
      <c r="B9" s="109">
        <v>20</v>
      </c>
      <c r="C9" s="110">
        <v>1.7</v>
      </c>
      <c r="D9" s="111">
        <v>0.66</v>
      </c>
      <c r="E9" s="111">
        <v>8.5</v>
      </c>
      <c r="F9" s="111">
        <v>51.8</v>
      </c>
      <c r="G9" s="79">
        <v>14.6</v>
      </c>
      <c r="H9" s="79">
        <v>8</v>
      </c>
      <c r="I9" s="79">
        <v>0.57</v>
      </c>
      <c r="J9" s="79">
        <v>25</v>
      </c>
      <c r="K9" s="79">
        <v>33.2</v>
      </c>
      <c r="L9" s="79"/>
      <c r="M9" s="79"/>
      <c r="N9" s="79">
        <v>0.001</v>
      </c>
      <c r="O9" s="79">
        <v>0.086</v>
      </c>
      <c r="P9" s="79">
        <v>0.0066</v>
      </c>
      <c r="Q9" s="79"/>
      <c r="R9" s="79"/>
      <c r="S9" s="79">
        <v>0.008</v>
      </c>
      <c r="T9" s="79" t="s">
        <v>199</v>
      </c>
    </row>
    <row r="10" spans="1:20" ht="15.75">
      <c r="A10" s="127" t="s">
        <v>55</v>
      </c>
      <c r="B10" s="114">
        <v>530</v>
      </c>
      <c r="C10" s="128">
        <f aca="true" t="shared" si="0" ref="C10:I10">SUM(C5:C9)</f>
        <v>17.709999999999997</v>
      </c>
      <c r="D10" s="128">
        <f t="shared" si="0"/>
        <v>18.91</v>
      </c>
      <c r="E10" s="128">
        <f t="shared" si="0"/>
        <v>65.55</v>
      </c>
      <c r="F10" s="128">
        <f t="shared" si="0"/>
        <v>544.8</v>
      </c>
      <c r="G10" s="128">
        <f t="shared" si="0"/>
        <v>349.39000000000004</v>
      </c>
      <c r="H10" s="128">
        <f t="shared" si="0"/>
        <v>61.06999999999999</v>
      </c>
      <c r="I10" s="128">
        <f t="shared" si="0"/>
        <v>2.5500000000000003</v>
      </c>
      <c r="J10" s="128">
        <f aca="true" t="shared" si="1" ref="J10:S10">SUM(J5:J9)</f>
        <v>319</v>
      </c>
      <c r="K10" s="128">
        <f t="shared" si="1"/>
        <v>231.89999999999998</v>
      </c>
      <c r="L10" s="128">
        <f t="shared" si="1"/>
        <v>0.009999999999999998</v>
      </c>
      <c r="M10" s="128">
        <f t="shared" si="1"/>
        <v>0.00057</v>
      </c>
      <c r="N10" s="128">
        <f t="shared" si="1"/>
        <v>0.33</v>
      </c>
      <c r="O10" s="128">
        <f t="shared" si="1"/>
        <v>0.246</v>
      </c>
      <c r="P10" s="128">
        <f t="shared" si="1"/>
        <v>0.4961</v>
      </c>
      <c r="Q10" s="128">
        <f t="shared" si="1"/>
        <v>42.7</v>
      </c>
      <c r="R10" s="128">
        <f t="shared" si="1"/>
        <v>3.45</v>
      </c>
      <c r="S10" s="128">
        <f t="shared" si="1"/>
        <v>0.6940000000000001</v>
      </c>
      <c r="T10" s="128"/>
    </row>
    <row r="11" spans="1:20" s="12" customFormat="1" ht="15.75">
      <c r="A11" s="127" t="s">
        <v>3</v>
      </c>
      <c r="B11" s="109"/>
      <c r="C11" s="111"/>
      <c r="D11" s="111"/>
      <c r="E11" s="111"/>
      <c r="F11" s="11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1" ht="31.5" customHeight="1">
      <c r="A12" s="104" t="s">
        <v>232</v>
      </c>
      <c r="B12" s="109">
        <v>60</v>
      </c>
      <c r="C12" s="143">
        <v>2.64</v>
      </c>
      <c r="D12" s="144">
        <v>0.18</v>
      </c>
      <c r="E12" s="144">
        <v>6.84</v>
      </c>
      <c r="F12" s="144">
        <v>33.64</v>
      </c>
      <c r="G12" s="145">
        <v>11.48</v>
      </c>
      <c r="H12" s="145">
        <v>3.15</v>
      </c>
      <c r="I12" s="146">
        <v>0.37</v>
      </c>
      <c r="J12" s="146">
        <v>21.16</v>
      </c>
      <c r="K12" s="146">
        <v>6.76</v>
      </c>
      <c r="L12" s="146"/>
      <c r="M12" s="146"/>
      <c r="N12" s="146">
        <v>0.098</v>
      </c>
      <c r="O12" s="146"/>
      <c r="P12" s="146">
        <v>0.05</v>
      </c>
      <c r="Q12" s="146">
        <v>51.66</v>
      </c>
      <c r="R12" s="146"/>
      <c r="S12" s="146">
        <v>2.03</v>
      </c>
      <c r="T12" s="117" t="s">
        <v>233</v>
      </c>
      <c r="U12" s="55"/>
    </row>
    <row r="13" spans="1:20" ht="30.75" customHeight="1">
      <c r="A13" s="133" t="s">
        <v>236</v>
      </c>
      <c r="B13" s="134">
        <v>250</v>
      </c>
      <c r="C13" s="135">
        <v>6</v>
      </c>
      <c r="D13" s="135">
        <v>3</v>
      </c>
      <c r="E13" s="135">
        <v>4.25</v>
      </c>
      <c r="F13" s="135">
        <v>168.75</v>
      </c>
      <c r="G13" s="136">
        <v>21.62</v>
      </c>
      <c r="H13" s="136">
        <v>22.5</v>
      </c>
      <c r="I13" s="136">
        <v>0.6</v>
      </c>
      <c r="J13" s="136">
        <v>35</v>
      </c>
      <c r="K13" s="136">
        <v>37.5</v>
      </c>
      <c r="L13" s="136">
        <v>0.002</v>
      </c>
      <c r="M13" s="136">
        <v>0.0013</v>
      </c>
      <c r="N13" s="136">
        <v>1.35</v>
      </c>
      <c r="O13" s="136">
        <v>0.03</v>
      </c>
      <c r="P13" s="136">
        <v>0.02</v>
      </c>
      <c r="Q13" s="136">
        <v>33</v>
      </c>
      <c r="R13" s="136"/>
      <c r="S13" s="136">
        <v>0.2</v>
      </c>
      <c r="T13" s="108"/>
    </row>
    <row r="14" spans="1:20" ht="33" customHeight="1">
      <c r="A14" s="104" t="s">
        <v>204</v>
      </c>
      <c r="B14" s="171">
        <v>100</v>
      </c>
      <c r="C14" s="111">
        <v>12.6</v>
      </c>
      <c r="D14" s="111">
        <v>14.1</v>
      </c>
      <c r="E14" s="111">
        <v>7.5</v>
      </c>
      <c r="F14" s="111">
        <v>208.3</v>
      </c>
      <c r="G14" s="126">
        <v>80.17</v>
      </c>
      <c r="H14" s="126">
        <v>9.49</v>
      </c>
      <c r="I14" s="79">
        <v>0.1</v>
      </c>
      <c r="J14" s="79">
        <v>74.1</v>
      </c>
      <c r="K14" s="79">
        <v>103.5</v>
      </c>
      <c r="L14" s="79">
        <v>0.0057</v>
      </c>
      <c r="M14" s="79">
        <v>0.03</v>
      </c>
      <c r="N14" s="79">
        <v>0.04</v>
      </c>
      <c r="O14" s="79">
        <v>0.16</v>
      </c>
      <c r="P14" s="79">
        <v>0.016</v>
      </c>
      <c r="Q14" s="79">
        <v>53</v>
      </c>
      <c r="R14" s="79">
        <v>2.6</v>
      </c>
      <c r="S14" s="79"/>
      <c r="T14" s="79">
        <v>498</v>
      </c>
    </row>
    <row r="15" spans="1:20" ht="17.25" customHeight="1">
      <c r="A15" s="104" t="s">
        <v>73</v>
      </c>
      <c r="B15" s="109">
        <v>150</v>
      </c>
      <c r="C15" s="110">
        <v>5.25</v>
      </c>
      <c r="D15" s="111">
        <v>6.9</v>
      </c>
      <c r="E15" s="111">
        <v>35.9</v>
      </c>
      <c r="F15" s="111">
        <v>238.8</v>
      </c>
      <c r="G15" s="79">
        <v>24.25</v>
      </c>
      <c r="H15" s="79">
        <v>25</v>
      </c>
      <c r="I15" s="79">
        <v>1.05</v>
      </c>
      <c r="J15" s="79">
        <v>180</v>
      </c>
      <c r="K15" s="79">
        <v>98.2</v>
      </c>
      <c r="L15" s="79">
        <v>0.0223</v>
      </c>
      <c r="M15" s="79">
        <v>0.004</v>
      </c>
      <c r="N15" s="79">
        <v>0.5</v>
      </c>
      <c r="O15" s="79">
        <v>0.01</v>
      </c>
      <c r="P15" s="79">
        <v>0.12</v>
      </c>
      <c r="Q15" s="79">
        <v>27.45</v>
      </c>
      <c r="R15" s="79"/>
      <c r="S15" s="79"/>
      <c r="T15" s="79">
        <v>186</v>
      </c>
    </row>
    <row r="16" spans="1:20" ht="15.75">
      <c r="A16" s="104" t="s">
        <v>110</v>
      </c>
      <c r="B16" s="109">
        <v>200</v>
      </c>
      <c r="C16" s="111">
        <v>1</v>
      </c>
      <c r="D16" s="111">
        <v>0.2</v>
      </c>
      <c r="E16" s="111">
        <v>20.2</v>
      </c>
      <c r="F16" s="111">
        <v>92</v>
      </c>
      <c r="G16" s="79">
        <v>14</v>
      </c>
      <c r="H16" s="79">
        <v>8</v>
      </c>
      <c r="I16" s="79">
        <v>1.8</v>
      </c>
      <c r="J16" s="79">
        <v>14</v>
      </c>
      <c r="K16" s="79">
        <v>40</v>
      </c>
      <c r="L16" s="79">
        <v>0.002</v>
      </c>
      <c r="M16" s="79"/>
      <c r="N16" s="79"/>
      <c r="O16" s="79">
        <v>0.002</v>
      </c>
      <c r="P16" s="79">
        <v>0.001</v>
      </c>
      <c r="Q16" s="79"/>
      <c r="R16" s="79"/>
      <c r="S16" s="79">
        <v>10</v>
      </c>
      <c r="T16" s="79" t="s">
        <v>199</v>
      </c>
    </row>
    <row r="17" spans="1:20" ht="15.75">
      <c r="A17" s="115" t="s">
        <v>64</v>
      </c>
      <c r="B17" s="109">
        <v>60</v>
      </c>
      <c r="C17" s="110">
        <v>4.42</v>
      </c>
      <c r="D17" s="111">
        <v>2.7</v>
      </c>
      <c r="E17" s="111">
        <v>26.1</v>
      </c>
      <c r="F17" s="111">
        <v>92</v>
      </c>
      <c r="G17" s="79">
        <v>75</v>
      </c>
      <c r="H17" s="79">
        <v>20.6</v>
      </c>
      <c r="I17" s="79">
        <v>0.16</v>
      </c>
      <c r="J17" s="79">
        <v>77.4</v>
      </c>
      <c r="K17" s="79">
        <v>84.6</v>
      </c>
      <c r="L17" s="79"/>
      <c r="M17" s="79">
        <v>2E-05</v>
      </c>
      <c r="N17" s="79"/>
      <c r="O17" s="79">
        <v>0.24</v>
      </c>
      <c r="P17" s="79">
        <v>0.015</v>
      </c>
      <c r="Q17" s="79"/>
      <c r="R17" s="79"/>
      <c r="S17" s="79">
        <v>0.012</v>
      </c>
      <c r="T17" s="79" t="s">
        <v>199</v>
      </c>
    </row>
    <row r="18" spans="1:20" ht="15.75">
      <c r="A18" s="115" t="s">
        <v>65</v>
      </c>
      <c r="B18" s="109">
        <v>30</v>
      </c>
      <c r="C18" s="111">
        <v>2.55</v>
      </c>
      <c r="D18" s="111">
        <v>0.99</v>
      </c>
      <c r="E18" s="111">
        <v>12.75</v>
      </c>
      <c r="F18" s="111">
        <v>77.7</v>
      </c>
      <c r="G18" s="79">
        <v>21.9</v>
      </c>
      <c r="H18" s="79">
        <v>12</v>
      </c>
      <c r="I18" s="79">
        <v>0.85</v>
      </c>
      <c r="J18" s="79">
        <v>37.5</v>
      </c>
      <c r="K18" s="79">
        <v>49.8</v>
      </c>
      <c r="L18" s="79"/>
      <c r="M18" s="79"/>
      <c r="N18" s="79">
        <v>0.015</v>
      </c>
      <c r="O18" s="79">
        <v>0.13</v>
      </c>
      <c r="P18" s="79">
        <v>0.01</v>
      </c>
      <c r="Q18" s="79"/>
      <c r="R18" s="79"/>
      <c r="S18" s="79">
        <v>0.012</v>
      </c>
      <c r="T18" s="79" t="s">
        <v>199</v>
      </c>
    </row>
    <row r="19" spans="1:20" ht="15.75">
      <c r="A19" s="127" t="s">
        <v>58</v>
      </c>
      <c r="B19" s="114">
        <f>SUM(B12:B18)</f>
        <v>850</v>
      </c>
      <c r="C19" s="128">
        <f aca="true" t="shared" si="2" ref="C19:S19">SUM(C12:C18)</f>
        <v>34.46</v>
      </c>
      <c r="D19" s="128">
        <f t="shared" si="2"/>
        <v>28.069999999999997</v>
      </c>
      <c r="E19" s="128">
        <f t="shared" si="2"/>
        <v>113.53999999999999</v>
      </c>
      <c r="F19" s="128">
        <f t="shared" si="2"/>
        <v>911.19</v>
      </c>
      <c r="G19" s="128">
        <f t="shared" si="2"/>
        <v>248.42000000000002</v>
      </c>
      <c r="H19" s="128">
        <f t="shared" si="2"/>
        <v>100.74000000000001</v>
      </c>
      <c r="I19" s="128">
        <f t="shared" si="2"/>
        <v>4.93</v>
      </c>
      <c r="J19" s="128">
        <f t="shared" si="2"/>
        <v>439.15999999999997</v>
      </c>
      <c r="K19" s="128">
        <f t="shared" si="2"/>
        <v>420.35999999999996</v>
      </c>
      <c r="L19" s="128">
        <f t="shared" si="2"/>
        <v>0.032</v>
      </c>
      <c r="M19" s="128">
        <f t="shared" si="2"/>
        <v>0.03532</v>
      </c>
      <c r="N19" s="128">
        <f t="shared" si="2"/>
        <v>2.003</v>
      </c>
      <c r="O19" s="128">
        <f t="shared" si="2"/>
        <v>0.5720000000000001</v>
      </c>
      <c r="P19" s="128">
        <f t="shared" si="2"/>
        <v>0.23200000000000004</v>
      </c>
      <c r="Q19" s="128">
        <f t="shared" si="2"/>
        <v>165.10999999999999</v>
      </c>
      <c r="R19" s="128">
        <f t="shared" si="2"/>
        <v>2.6</v>
      </c>
      <c r="S19" s="128">
        <f t="shared" si="2"/>
        <v>12.254000000000001</v>
      </c>
      <c r="T19" s="128"/>
    </row>
    <row r="20" spans="1:20" ht="15.75">
      <c r="A20" s="127" t="s">
        <v>4</v>
      </c>
      <c r="B20" s="109"/>
      <c r="C20" s="111"/>
      <c r="D20" s="111"/>
      <c r="E20" s="111"/>
      <c r="F20" s="111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5.75">
      <c r="A21" s="115" t="s">
        <v>137</v>
      </c>
      <c r="B21" s="109">
        <v>200</v>
      </c>
      <c r="C21" s="110">
        <v>1.4</v>
      </c>
      <c r="D21" s="111">
        <v>0.4</v>
      </c>
      <c r="E21" s="111">
        <v>22.8</v>
      </c>
      <c r="F21" s="111">
        <v>122</v>
      </c>
      <c r="G21" s="79">
        <v>34</v>
      </c>
      <c r="H21" s="79">
        <v>12</v>
      </c>
      <c r="I21" s="79">
        <v>0.6</v>
      </c>
      <c r="J21" s="79">
        <v>36</v>
      </c>
      <c r="K21" s="79">
        <v>100</v>
      </c>
      <c r="L21" s="79"/>
      <c r="M21" s="79"/>
      <c r="N21" s="79"/>
      <c r="O21" s="79">
        <v>0.02</v>
      </c>
      <c r="P21" s="79">
        <v>0.02</v>
      </c>
      <c r="Q21" s="79">
        <v>16</v>
      </c>
      <c r="R21" s="79"/>
      <c r="S21" s="79">
        <v>24.8</v>
      </c>
      <c r="T21" s="79" t="s">
        <v>199</v>
      </c>
    </row>
    <row r="22" spans="1:20" ht="15.75">
      <c r="A22" s="115" t="s">
        <v>197</v>
      </c>
      <c r="B22" s="109">
        <v>30</v>
      </c>
      <c r="C22" s="110">
        <v>1.17</v>
      </c>
      <c r="D22" s="111">
        <v>9.18</v>
      </c>
      <c r="E22" s="111">
        <v>18.75</v>
      </c>
      <c r="F22" s="111">
        <v>162.6</v>
      </c>
      <c r="G22" s="79">
        <v>2.4</v>
      </c>
      <c r="H22" s="79">
        <v>1.8</v>
      </c>
      <c r="I22" s="79">
        <v>0.18</v>
      </c>
      <c r="J22" s="79">
        <v>12.6</v>
      </c>
      <c r="K22" s="79">
        <v>14.4</v>
      </c>
      <c r="L22" s="79"/>
      <c r="M22" s="79"/>
      <c r="N22" s="79"/>
      <c r="O22" s="79">
        <v>0.015</v>
      </c>
      <c r="P22" s="79">
        <v>0.006</v>
      </c>
      <c r="Q22" s="79">
        <v>2.1</v>
      </c>
      <c r="R22" s="79"/>
      <c r="S22" s="79"/>
      <c r="T22" s="79" t="s">
        <v>199</v>
      </c>
    </row>
    <row r="23" spans="1:20" ht="15.75">
      <c r="A23" s="118" t="s">
        <v>71</v>
      </c>
      <c r="B23" s="109">
        <v>100</v>
      </c>
      <c r="C23" s="136">
        <v>0.4</v>
      </c>
      <c r="D23" s="136">
        <v>0.3</v>
      </c>
      <c r="E23" s="136">
        <v>10.3</v>
      </c>
      <c r="F23" s="136">
        <v>57</v>
      </c>
      <c r="G23" s="139">
        <v>19</v>
      </c>
      <c r="H23" s="139">
        <v>12</v>
      </c>
      <c r="I23" s="139">
        <v>0.3</v>
      </c>
      <c r="J23" s="139">
        <v>16</v>
      </c>
      <c r="K23" s="139">
        <v>55</v>
      </c>
      <c r="L23" s="139">
        <v>0.001</v>
      </c>
      <c r="M23" s="139">
        <v>0.001</v>
      </c>
      <c r="N23" s="139">
        <v>0.1</v>
      </c>
      <c r="O23" s="139">
        <v>0.02</v>
      </c>
      <c r="P23" s="139">
        <v>0.03</v>
      </c>
      <c r="Q23" s="139">
        <v>2</v>
      </c>
      <c r="R23" s="139">
        <v>0.9</v>
      </c>
      <c r="S23" s="139">
        <v>15</v>
      </c>
      <c r="T23" s="79" t="s">
        <v>199</v>
      </c>
    </row>
    <row r="24" spans="1:20" ht="15.75">
      <c r="A24" s="127" t="s">
        <v>56</v>
      </c>
      <c r="B24" s="114">
        <f>SUM(B21:B23)</f>
        <v>330</v>
      </c>
      <c r="C24" s="128">
        <f aca="true" t="shared" si="3" ref="C24:S24">SUM(C21:C23)</f>
        <v>2.9699999999999998</v>
      </c>
      <c r="D24" s="128">
        <f t="shared" si="3"/>
        <v>9.88</v>
      </c>
      <c r="E24" s="128">
        <f t="shared" si="3"/>
        <v>51.849999999999994</v>
      </c>
      <c r="F24" s="128">
        <f t="shared" si="3"/>
        <v>341.6</v>
      </c>
      <c r="G24" s="128">
        <f t="shared" si="3"/>
        <v>55.4</v>
      </c>
      <c r="H24" s="128">
        <f t="shared" si="3"/>
        <v>25.8</v>
      </c>
      <c r="I24" s="128">
        <f t="shared" si="3"/>
        <v>1.08</v>
      </c>
      <c r="J24" s="128">
        <f t="shared" si="3"/>
        <v>64.6</v>
      </c>
      <c r="K24" s="128">
        <f t="shared" si="3"/>
        <v>169.4</v>
      </c>
      <c r="L24" s="128">
        <f t="shared" si="3"/>
        <v>0.001</v>
      </c>
      <c r="M24" s="128">
        <f t="shared" si="3"/>
        <v>0.001</v>
      </c>
      <c r="N24" s="128">
        <f t="shared" si="3"/>
        <v>0.1</v>
      </c>
      <c r="O24" s="128">
        <f t="shared" si="3"/>
        <v>0.05500000000000001</v>
      </c>
      <c r="P24" s="128">
        <f t="shared" si="3"/>
        <v>0.056</v>
      </c>
      <c r="Q24" s="128">
        <f t="shared" si="3"/>
        <v>20.1</v>
      </c>
      <c r="R24" s="128">
        <f t="shared" si="3"/>
        <v>0.9</v>
      </c>
      <c r="S24" s="128">
        <f t="shared" si="3"/>
        <v>39.8</v>
      </c>
      <c r="T24" s="128"/>
    </row>
    <row r="25" spans="1:20" ht="15.75">
      <c r="A25" s="113" t="s">
        <v>10</v>
      </c>
      <c r="B25" s="109"/>
      <c r="C25" s="128">
        <f aca="true" t="shared" si="4" ref="C25:S25">SUM(C10+C19+C24)</f>
        <v>55.14</v>
      </c>
      <c r="D25" s="128">
        <f t="shared" si="4"/>
        <v>56.86</v>
      </c>
      <c r="E25" s="128">
        <f t="shared" si="4"/>
        <v>230.93999999999997</v>
      </c>
      <c r="F25" s="128">
        <f t="shared" si="4"/>
        <v>1797.5900000000001</v>
      </c>
      <c r="G25" s="128">
        <f t="shared" si="4"/>
        <v>653.21</v>
      </c>
      <c r="H25" s="128">
        <f t="shared" si="4"/>
        <v>187.61</v>
      </c>
      <c r="I25" s="128">
        <f t="shared" si="4"/>
        <v>8.56</v>
      </c>
      <c r="J25" s="128">
        <f t="shared" si="4"/>
        <v>822.76</v>
      </c>
      <c r="K25" s="128">
        <f t="shared" si="4"/>
        <v>821.66</v>
      </c>
      <c r="L25" s="128">
        <f t="shared" si="4"/>
        <v>0.043</v>
      </c>
      <c r="M25" s="128">
        <f t="shared" si="4"/>
        <v>0.03689</v>
      </c>
      <c r="N25" s="128">
        <f t="shared" si="4"/>
        <v>2.4330000000000003</v>
      </c>
      <c r="O25" s="128">
        <f t="shared" si="4"/>
        <v>0.8730000000000001</v>
      </c>
      <c r="P25" s="128">
        <f t="shared" si="4"/>
        <v>0.7841</v>
      </c>
      <c r="Q25" s="128">
        <f t="shared" si="4"/>
        <v>227.91</v>
      </c>
      <c r="R25" s="128">
        <f t="shared" si="4"/>
        <v>6.950000000000001</v>
      </c>
      <c r="S25" s="128">
        <f t="shared" si="4"/>
        <v>52.748</v>
      </c>
      <c r="T25" s="128"/>
    </row>
  </sheetData>
  <sheetProtection/>
  <mergeCells count="19">
    <mergeCell ref="L3:L4"/>
    <mergeCell ref="M3:M4"/>
    <mergeCell ref="T3:T4"/>
    <mergeCell ref="S3:S4"/>
    <mergeCell ref="N3:N4"/>
    <mergeCell ref="O3:O4"/>
    <mergeCell ref="P3:P4"/>
    <mergeCell ref="Q3:Q4"/>
    <mergeCell ref="R3:R4"/>
    <mergeCell ref="G3:G4"/>
    <mergeCell ref="H3:H4"/>
    <mergeCell ref="I3:I4"/>
    <mergeCell ref="A1:T1"/>
    <mergeCell ref="G2:T2"/>
    <mergeCell ref="A2:A3"/>
    <mergeCell ref="F2:F3"/>
    <mergeCell ref="B3:E3"/>
    <mergeCell ref="J3:J4"/>
    <mergeCell ref="K3:K4"/>
  </mergeCells>
  <printOptions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K27" sqref="K27"/>
    </sheetView>
  </sheetViews>
  <sheetFormatPr defaultColWidth="9.140625" defaultRowHeight="15"/>
  <cols>
    <col min="1" max="1" width="25.140625" style="14" customWidth="1"/>
    <col min="2" max="2" width="6.7109375" style="13" customWidth="1"/>
    <col min="3" max="3" width="7.7109375" style="13" customWidth="1"/>
    <col min="4" max="4" width="8.140625" style="13" customWidth="1"/>
    <col min="5" max="5" width="9.421875" style="13" customWidth="1"/>
    <col min="6" max="6" width="8.00390625" style="13" customWidth="1"/>
    <col min="7" max="7" width="7.00390625" style="13" customWidth="1"/>
    <col min="8" max="8" width="6.7109375" style="13" customWidth="1"/>
    <col min="9" max="9" width="7.28125" style="13" customWidth="1"/>
    <col min="10" max="10" width="6.28125" style="13" customWidth="1"/>
    <col min="11" max="11" width="6.140625" style="13" customWidth="1"/>
    <col min="12" max="12" width="8.421875" style="13" customWidth="1"/>
    <col min="13" max="13" width="8.140625" style="13" customWidth="1"/>
    <col min="14" max="14" width="6.140625" style="13" customWidth="1"/>
    <col min="15" max="15" width="6.28125" style="13" customWidth="1"/>
    <col min="16" max="16" width="6.140625" style="13" customWidth="1"/>
    <col min="17" max="17" width="6.28125" style="13" customWidth="1"/>
    <col min="18" max="18" width="5.421875" style="13" customWidth="1"/>
    <col min="19" max="19" width="7.140625" style="13" customWidth="1"/>
    <col min="20" max="20" width="6.7109375" style="13" customWidth="1"/>
    <col min="21" max="16384" width="9.140625" style="13" customWidth="1"/>
  </cols>
  <sheetData>
    <row r="1" spans="1:20" ht="18.75">
      <c r="A1" s="230" t="s">
        <v>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0" ht="14.25" customHeight="1">
      <c r="A2" s="212" t="s">
        <v>0</v>
      </c>
      <c r="B2" s="25" t="s">
        <v>1</v>
      </c>
      <c r="C2" s="25" t="s">
        <v>5</v>
      </c>
      <c r="D2" s="25" t="s">
        <v>6</v>
      </c>
      <c r="E2" s="26" t="s">
        <v>7</v>
      </c>
      <c r="F2" s="213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18.75" customHeight="1">
      <c r="A3" s="212"/>
      <c r="B3" s="219" t="s">
        <v>9</v>
      </c>
      <c r="C3" s="220"/>
      <c r="D3" s="220"/>
      <c r="E3" s="220"/>
      <c r="F3" s="213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39" t="s">
        <v>90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0"/>
    </row>
    <row r="5" spans="1:20" ht="32.25" customHeight="1">
      <c r="A5" s="118" t="s">
        <v>234</v>
      </c>
      <c r="B5" s="105">
        <v>150</v>
      </c>
      <c r="C5" s="111">
        <v>15.2</v>
      </c>
      <c r="D5" s="111">
        <v>9.65</v>
      </c>
      <c r="E5" s="111">
        <v>33.45</v>
      </c>
      <c r="F5" s="111">
        <v>256</v>
      </c>
      <c r="G5" s="126">
        <v>290.5</v>
      </c>
      <c r="H5" s="126">
        <v>19.4</v>
      </c>
      <c r="I5" s="79">
        <v>0.5</v>
      </c>
      <c r="J5" s="79">
        <v>140</v>
      </c>
      <c r="K5" s="79">
        <v>22</v>
      </c>
      <c r="L5" s="79">
        <v>0.0008</v>
      </c>
      <c r="M5" s="79">
        <v>0.01</v>
      </c>
      <c r="N5" s="79">
        <v>0.059</v>
      </c>
      <c r="O5" s="79">
        <v>0.0008</v>
      </c>
      <c r="P5" s="79">
        <v>0.3</v>
      </c>
      <c r="Q5" s="79">
        <v>93.9</v>
      </c>
      <c r="R5" s="79">
        <v>1.85</v>
      </c>
      <c r="S5" s="79"/>
      <c r="T5" s="79">
        <v>366</v>
      </c>
    </row>
    <row r="6" spans="1:20" ht="16.5" customHeight="1">
      <c r="A6" s="118" t="s">
        <v>72</v>
      </c>
      <c r="B6" s="109">
        <v>100</v>
      </c>
      <c r="C6" s="111">
        <v>1.5</v>
      </c>
      <c r="D6" s="111">
        <v>0.5</v>
      </c>
      <c r="E6" s="111">
        <v>2.1</v>
      </c>
      <c r="F6" s="111">
        <v>96</v>
      </c>
      <c r="G6" s="79">
        <v>8</v>
      </c>
      <c r="H6" s="79">
        <v>32</v>
      </c>
      <c r="I6" s="79">
        <v>0.6</v>
      </c>
      <c r="J6" s="79">
        <v>28</v>
      </c>
      <c r="K6" s="79">
        <v>148</v>
      </c>
      <c r="L6" s="79">
        <v>0.03</v>
      </c>
      <c r="M6" s="79">
        <v>0.0001</v>
      </c>
      <c r="N6" s="79">
        <v>1.2</v>
      </c>
      <c r="O6" s="79">
        <v>0.04</v>
      </c>
      <c r="P6" s="79">
        <v>0.05</v>
      </c>
      <c r="Q6" s="79">
        <v>20</v>
      </c>
      <c r="R6" s="79">
        <v>0.2</v>
      </c>
      <c r="S6" s="79">
        <v>10</v>
      </c>
      <c r="T6" s="79" t="s">
        <v>199</v>
      </c>
    </row>
    <row r="7" spans="1:20" ht="18" customHeight="1">
      <c r="A7" s="104" t="s">
        <v>114</v>
      </c>
      <c r="B7" s="112">
        <v>200</v>
      </c>
      <c r="C7" s="111">
        <v>2.6</v>
      </c>
      <c r="D7" s="111">
        <v>3.8</v>
      </c>
      <c r="E7" s="111">
        <v>22.4</v>
      </c>
      <c r="F7" s="111">
        <v>112.4</v>
      </c>
      <c r="G7" s="79">
        <v>222</v>
      </c>
      <c r="H7" s="79">
        <v>11.4</v>
      </c>
      <c r="I7" s="79">
        <v>0.2</v>
      </c>
      <c r="J7" s="79">
        <v>14</v>
      </c>
      <c r="K7" s="79">
        <v>68</v>
      </c>
      <c r="L7" s="79"/>
      <c r="M7" s="79"/>
      <c r="N7" s="79"/>
      <c r="O7" s="79">
        <v>0.06</v>
      </c>
      <c r="P7" s="79">
        <v>0.26</v>
      </c>
      <c r="Q7" s="79">
        <v>26.58</v>
      </c>
      <c r="R7" s="79">
        <v>1.2</v>
      </c>
      <c r="S7" s="79">
        <v>1.04</v>
      </c>
      <c r="T7" s="79">
        <v>689</v>
      </c>
    </row>
    <row r="8" spans="1:20" ht="18" customHeight="1">
      <c r="A8" s="104" t="s">
        <v>138</v>
      </c>
      <c r="B8" s="109">
        <v>20</v>
      </c>
      <c r="C8" s="110">
        <v>4.64</v>
      </c>
      <c r="D8" s="111">
        <v>5.9</v>
      </c>
      <c r="E8" s="111"/>
      <c r="F8" s="111">
        <v>72.8</v>
      </c>
      <c r="G8" s="79">
        <v>176</v>
      </c>
      <c r="H8" s="79">
        <v>7</v>
      </c>
      <c r="I8" s="79">
        <v>0.2</v>
      </c>
      <c r="J8" s="79">
        <v>100</v>
      </c>
      <c r="K8" s="79">
        <v>17.6</v>
      </c>
      <c r="L8" s="79"/>
      <c r="M8" s="79">
        <v>0.003</v>
      </c>
      <c r="N8" s="79"/>
      <c r="O8" s="79">
        <v>0.008</v>
      </c>
      <c r="P8" s="79">
        <v>0.006</v>
      </c>
      <c r="Q8" s="79">
        <v>57.6</v>
      </c>
      <c r="R8" s="79" t="s">
        <v>109</v>
      </c>
      <c r="S8" s="79">
        <v>0.0144</v>
      </c>
      <c r="T8" s="108" t="s">
        <v>192</v>
      </c>
    </row>
    <row r="9" spans="1:20" ht="15.75" customHeight="1">
      <c r="A9" s="104" t="s">
        <v>64</v>
      </c>
      <c r="B9" s="138">
        <v>30</v>
      </c>
      <c r="C9" s="110">
        <v>2.21</v>
      </c>
      <c r="D9" s="111">
        <v>1.35</v>
      </c>
      <c r="E9" s="111">
        <v>13.05</v>
      </c>
      <c r="F9" s="111">
        <v>82.2</v>
      </c>
      <c r="G9" s="79">
        <v>37.5</v>
      </c>
      <c r="H9" s="79">
        <v>12.3</v>
      </c>
      <c r="I9" s="79">
        <v>0.08</v>
      </c>
      <c r="J9" s="79">
        <v>38.7</v>
      </c>
      <c r="K9" s="79">
        <v>42.3</v>
      </c>
      <c r="L9" s="79"/>
      <c r="M9" s="79">
        <v>1E-05</v>
      </c>
      <c r="N9" s="79"/>
      <c r="O9" s="79">
        <v>0.12</v>
      </c>
      <c r="P9" s="79">
        <v>0.0075</v>
      </c>
      <c r="Q9" s="79"/>
      <c r="R9" s="79"/>
      <c r="S9" s="79">
        <v>0.006</v>
      </c>
      <c r="T9" s="139" t="s">
        <v>199</v>
      </c>
    </row>
    <row r="10" spans="1:20" ht="15.75" customHeight="1">
      <c r="A10" s="118" t="s">
        <v>65</v>
      </c>
      <c r="B10" s="109">
        <v>20</v>
      </c>
      <c r="C10" s="110">
        <v>1.7</v>
      </c>
      <c r="D10" s="111">
        <v>0.66</v>
      </c>
      <c r="E10" s="111">
        <v>8.5</v>
      </c>
      <c r="F10" s="111">
        <v>51.8</v>
      </c>
      <c r="G10" s="79">
        <v>14.6</v>
      </c>
      <c r="H10" s="79">
        <v>8</v>
      </c>
      <c r="I10" s="79">
        <v>0.57</v>
      </c>
      <c r="J10" s="79">
        <v>25</v>
      </c>
      <c r="K10" s="79">
        <v>33.2</v>
      </c>
      <c r="L10" s="79"/>
      <c r="M10" s="79"/>
      <c r="N10" s="79">
        <v>0.001</v>
      </c>
      <c r="O10" s="79">
        <v>0.086</v>
      </c>
      <c r="P10" s="79">
        <v>0.0066</v>
      </c>
      <c r="Q10" s="79"/>
      <c r="R10" s="79"/>
      <c r="S10" s="79">
        <v>0.008</v>
      </c>
      <c r="T10" s="79" t="s">
        <v>199</v>
      </c>
    </row>
    <row r="11" spans="1:20" ht="15.75">
      <c r="A11" s="140" t="s">
        <v>55</v>
      </c>
      <c r="B11" s="141">
        <f>SUM(B5:B10)</f>
        <v>520</v>
      </c>
      <c r="C11" s="142">
        <f aca="true" t="shared" si="0" ref="C11:I11">SUM(C5:C10)</f>
        <v>27.85</v>
      </c>
      <c r="D11" s="142">
        <f t="shared" si="0"/>
        <v>21.860000000000003</v>
      </c>
      <c r="E11" s="142">
        <f t="shared" si="0"/>
        <v>79.5</v>
      </c>
      <c r="F11" s="142">
        <f t="shared" si="0"/>
        <v>671.1999999999999</v>
      </c>
      <c r="G11" s="142">
        <f t="shared" si="0"/>
        <v>748.6</v>
      </c>
      <c r="H11" s="142">
        <f t="shared" si="0"/>
        <v>90.1</v>
      </c>
      <c r="I11" s="142">
        <f t="shared" si="0"/>
        <v>2.15</v>
      </c>
      <c r="J11" s="142">
        <f aca="true" t="shared" si="1" ref="J11:S11">SUM(J5:J10)</f>
        <v>345.7</v>
      </c>
      <c r="K11" s="142">
        <f t="shared" si="1"/>
        <v>331.09999999999997</v>
      </c>
      <c r="L11" s="142">
        <f t="shared" si="1"/>
        <v>0.030799999999999998</v>
      </c>
      <c r="M11" s="142">
        <f t="shared" si="1"/>
        <v>0.01311</v>
      </c>
      <c r="N11" s="142">
        <f t="shared" si="1"/>
        <v>1.2599999999999998</v>
      </c>
      <c r="O11" s="142">
        <f t="shared" si="1"/>
        <v>0.31479999999999997</v>
      </c>
      <c r="P11" s="142">
        <f t="shared" si="1"/>
        <v>0.6301</v>
      </c>
      <c r="Q11" s="142">
        <f t="shared" si="1"/>
        <v>198.08</v>
      </c>
      <c r="R11" s="142">
        <f t="shared" si="1"/>
        <v>3.25</v>
      </c>
      <c r="S11" s="142">
        <f t="shared" si="1"/>
        <v>11.068399999999999</v>
      </c>
      <c r="T11" s="142"/>
    </row>
    <row r="12" spans="1:20" ht="15.75">
      <c r="A12" s="140" t="s">
        <v>3</v>
      </c>
      <c r="B12" s="112"/>
      <c r="C12" s="110"/>
      <c r="D12" s="111"/>
      <c r="E12" s="111"/>
      <c r="F12" s="111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33.75" customHeight="1">
      <c r="A13" s="129" t="s">
        <v>140</v>
      </c>
      <c r="B13" s="130">
        <v>60</v>
      </c>
      <c r="C13" s="111">
        <v>1.02</v>
      </c>
      <c r="D13" s="111">
        <v>3.64</v>
      </c>
      <c r="E13" s="111">
        <v>5.64</v>
      </c>
      <c r="F13" s="111">
        <v>50.76</v>
      </c>
      <c r="G13" s="79">
        <v>25.84</v>
      </c>
      <c r="H13" s="79">
        <v>4.93</v>
      </c>
      <c r="I13" s="79"/>
      <c r="J13" s="131"/>
      <c r="K13" s="131">
        <v>96</v>
      </c>
      <c r="L13" s="131"/>
      <c r="M13" s="131"/>
      <c r="N13" s="131"/>
      <c r="O13" s="131"/>
      <c r="P13" s="131">
        <v>0.0003</v>
      </c>
      <c r="Q13" s="131">
        <v>1.14</v>
      </c>
      <c r="R13" s="131"/>
      <c r="S13" s="131">
        <v>3.11</v>
      </c>
      <c r="T13" s="132" t="s">
        <v>191</v>
      </c>
    </row>
    <row r="14" spans="1:20" ht="59.25" customHeight="1">
      <c r="A14" s="133" t="s">
        <v>230</v>
      </c>
      <c r="B14" s="134">
        <v>250</v>
      </c>
      <c r="C14" s="135">
        <v>5.25</v>
      </c>
      <c r="D14" s="135">
        <v>6.5</v>
      </c>
      <c r="E14" s="135">
        <v>7.5</v>
      </c>
      <c r="F14" s="135">
        <v>126</v>
      </c>
      <c r="G14" s="136">
        <v>58.6</v>
      </c>
      <c r="H14" s="136">
        <v>15.93</v>
      </c>
      <c r="I14" s="136">
        <v>0.67</v>
      </c>
      <c r="J14" s="136">
        <v>19.25</v>
      </c>
      <c r="K14" s="136">
        <v>12.3</v>
      </c>
      <c r="L14" s="136"/>
      <c r="M14" s="136"/>
      <c r="N14" s="136"/>
      <c r="O14" s="136">
        <v>0.007</v>
      </c>
      <c r="P14" s="136">
        <v>0.0095</v>
      </c>
      <c r="Q14" s="136">
        <v>32.5</v>
      </c>
      <c r="R14" s="136"/>
      <c r="S14" s="136">
        <v>0.7</v>
      </c>
      <c r="T14" s="108" t="s">
        <v>193</v>
      </c>
    </row>
    <row r="15" spans="1:20" ht="18.75" customHeight="1">
      <c r="A15" s="104" t="s">
        <v>253</v>
      </c>
      <c r="B15" s="112">
        <v>200</v>
      </c>
      <c r="C15" s="110">
        <v>10.2</v>
      </c>
      <c r="D15" s="111">
        <v>5.8</v>
      </c>
      <c r="E15" s="111">
        <v>11.8</v>
      </c>
      <c r="F15" s="111">
        <v>242</v>
      </c>
      <c r="G15" s="79">
        <v>175.9</v>
      </c>
      <c r="H15" s="79">
        <v>51.8</v>
      </c>
      <c r="I15" s="79">
        <v>0.756</v>
      </c>
      <c r="J15" s="79">
        <v>113.8</v>
      </c>
      <c r="K15" s="79">
        <v>170</v>
      </c>
      <c r="L15" s="79">
        <v>0.0007</v>
      </c>
      <c r="M15" s="79">
        <v>0.0007</v>
      </c>
      <c r="N15" s="79">
        <v>0.026</v>
      </c>
      <c r="O15" s="79">
        <v>0.011</v>
      </c>
      <c r="P15" s="79">
        <v>0.018</v>
      </c>
      <c r="Q15" s="79">
        <v>83.2</v>
      </c>
      <c r="R15" s="79"/>
      <c r="S15" s="79">
        <v>10.8</v>
      </c>
      <c r="T15" s="79">
        <v>440</v>
      </c>
    </row>
    <row r="16" spans="1:20" ht="18.75" customHeight="1">
      <c r="A16" s="104" t="s">
        <v>231</v>
      </c>
      <c r="B16" s="109">
        <v>200</v>
      </c>
      <c r="C16" s="111">
        <v>0.6</v>
      </c>
      <c r="D16" s="111"/>
      <c r="E16" s="111">
        <v>29</v>
      </c>
      <c r="F16" s="111">
        <v>141.2</v>
      </c>
      <c r="G16" s="79">
        <v>25.2</v>
      </c>
      <c r="H16" s="79">
        <v>9.4</v>
      </c>
      <c r="I16" s="79">
        <v>0.6</v>
      </c>
      <c r="J16" s="79">
        <v>9.6</v>
      </c>
      <c r="K16" s="79"/>
      <c r="L16" s="79"/>
      <c r="M16" s="79"/>
      <c r="N16" s="79"/>
      <c r="O16" s="79">
        <v>0.006</v>
      </c>
      <c r="P16" s="79">
        <v>0.02</v>
      </c>
      <c r="Q16" s="79">
        <v>10</v>
      </c>
      <c r="R16" s="79"/>
      <c r="S16" s="79">
        <v>0.4</v>
      </c>
      <c r="T16" s="79">
        <v>638</v>
      </c>
    </row>
    <row r="17" spans="1:20" ht="15.75">
      <c r="A17" s="115" t="s">
        <v>64</v>
      </c>
      <c r="B17" s="109">
        <v>60</v>
      </c>
      <c r="C17" s="110">
        <v>4.42</v>
      </c>
      <c r="D17" s="111">
        <v>2.7</v>
      </c>
      <c r="E17" s="111">
        <v>26.1</v>
      </c>
      <c r="F17" s="111">
        <v>92</v>
      </c>
      <c r="G17" s="79">
        <v>75</v>
      </c>
      <c r="H17" s="79">
        <v>20.6</v>
      </c>
      <c r="I17" s="79">
        <v>0.16</v>
      </c>
      <c r="J17" s="79">
        <v>77.4</v>
      </c>
      <c r="K17" s="79">
        <v>84.6</v>
      </c>
      <c r="L17" s="79"/>
      <c r="M17" s="79">
        <v>2E-05</v>
      </c>
      <c r="N17" s="79"/>
      <c r="O17" s="79">
        <v>0.24</v>
      </c>
      <c r="P17" s="79">
        <v>0.015</v>
      </c>
      <c r="Q17" s="79"/>
      <c r="R17" s="79"/>
      <c r="S17" s="79">
        <v>0.012</v>
      </c>
      <c r="T17" s="79" t="s">
        <v>199</v>
      </c>
    </row>
    <row r="18" spans="1:20" ht="15.75">
      <c r="A18" s="115" t="s">
        <v>65</v>
      </c>
      <c r="B18" s="109">
        <v>30</v>
      </c>
      <c r="C18" s="111">
        <v>2.55</v>
      </c>
      <c r="D18" s="111">
        <v>0.99</v>
      </c>
      <c r="E18" s="111">
        <v>12.75</v>
      </c>
      <c r="F18" s="111">
        <v>77.7</v>
      </c>
      <c r="G18" s="79">
        <v>21.9</v>
      </c>
      <c r="H18" s="79">
        <v>12</v>
      </c>
      <c r="I18" s="79">
        <v>0.85</v>
      </c>
      <c r="J18" s="79">
        <v>37.5</v>
      </c>
      <c r="K18" s="79">
        <v>49.8</v>
      </c>
      <c r="L18" s="79"/>
      <c r="M18" s="79"/>
      <c r="N18" s="79">
        <v>0.015</v>
      </c>
      <c r="O18" s="79">
        <v>0.13</v>
      </c>
      <c r="P18" s="79">
        <v>0.01</v>
      </c>
      <c r="Q18" s="79"/>
      <c r="R18" s="79"/>
      <c r="S18" s="79">
        <v>0.012</v>
      </c>
      <c r="T18" s="79" t="s">
        <v>199</v>
      </c>
    </row>
    <row r="19" spans="1:20" ht="15.75">
      <c r="A19" s="140" t="s">
        <v>58</v>
      </c>
      <c r="B19" s="141">
        <f>SUM(B13:B18)</f>
        <v>800</v>
      </c>
      <c r="C19" s="142">
        <f>SUM(C13:C18)</f>
        <v>24.040000000000003</v>
      </c>
      <c r="D19" s="142">
        <f aca="true" t="shared" si="2" ref="D19:S19">SUM(D13:D18)</f>
        <v>19.63</v>
      </c>
      <c r="E19" s="142">
        <f t="shared" si="2"/>
        <v>92.78999999999999</v>
      </c>
      <c r="F19" s="142">
        <f t="shared" si="2"/>
        <v>729.6600000000001</v>
      </c>
      <c r="G19" s="142">
        <f t="shared" si="2"/>
        <v>382.44</v>
      </c>
      <c r="H19" s="142">
        <f t="shared" si="2"/>
        <v>114.66</v>
      </c>
      <c r="I19" s="142">
        <f t="shared" si="2"/>
        <v>3.0360000000000005</v>
      </c>
      <c r="J19" s="142">
        <f t="shared" si="2"/>
        <v>257.55</v>
      </c>
      <c r="K19" s="142">
        <f t="shared" si="2"/>
        <v>412.7</v>
      </c>
      <c r="L19" s="142">
        <f t="shared" si="2"/>
        <v>0.0007</v>
      </c>
      <c r="M19" s="142">
        <f t="shared" si="2"/>
        <v>0.00072</v>
      </c>
      <c r="N19" s="142">
        <f t="shared" si="2"/>
        <v>0.040999999999999995</v>
      </c>
      <c r="O19" s="142">
        <f t="shared" si="2"/>
        <v>0.394</v>
      </c>
      <c r="P19" s="142">
        <f t="shared" si="2"/>
        <v>0.07279999999999999</v>
      </c>
      <c r="Q19" s="142">
        <f t="shared" si="2"/>
        <v>126.84</v>
      </c>
      <c r="R19" s="142">
        <f t="shared" si="2"/>
        <v>0</v>
      </c>
      <c r="S19" s="142">
        <f t="shared" si="2"/>
        <v>15.034</v>
      </c>
      <c r="T19" s="142"/>
    </row>
    <row r="20" spans="1:20" ht="15.75">
      <c r="A20" s="140" t="s">
        <v>4</v>
      </c>
      <c r="B20" s="112"/>
      <c r="C20" s="110"/>
      <c r="D20" s="111"/>
      <c r="E20" s="111"/>
      <c r="F20" s="111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31.5">
      <c r="A21" s="104" t="s">
        <v>132</v>
      </c>
      <c r="B21" s="109" t="s">
        <v>133</v>
      </c>
      <c r="C21" s="111">
        <v>6.6</v>
      </c>
      <c r="D21" s="111">
        <v>8.6</v>
      </c>
      <c r="E21" s="111">
        <v>33.1</v>
      </c>
      <c r="F21" s="111">
        <v>324.7</v>
      </c>
      <c r="G21" s="79">
        <v>140.64</v>
      </c>
      <c r="H21" s="79">
        <v>27.48</v>
      </c>
      <c r="I21" s="79">
        <v>0.6</v>
      </c>
      <c r="J21" s="79">
        <v>104.8</v>
      </c>
      <c r="K21" s="79">
        <v>12.3</v>
      </c>
      <c r="L21" s="79">
        <v>0.007</v>
      </c>
      <c r="M21" s="79">
        <v>0.005</v>
      </c>
      <c r="N21" s="79">
        <v>0.25</v>
      </c>
      <c r="O21" s="79">
        <v>0.083</v>
      </c>
      <c r="P21" s="79">
        <v>0.214</v>
      </c>
      <c r="Q21" s="79">
        <v>28.8</v>
      </c>
      <c r="R21" s="79">
        <v>0.14</v>
      </c>
      <c r="S21" s="79">
        <v>0.58</v>
      </c>
      <c r="T21" s="79">
        <v>726</v>
      </c>
    </row>
    <row r="22" spans="1:20" ht="20.25" customHeight="1">
      <c r="A22" s="137" t="s">
        <v>126</v>
      </c>
      <c r="B22" s="138">
        <v>200</v>
      </c>
      <c r="C22" s="147">
        <v>1</v>
      </c>
      <c r="D22" s="147">
        <v>1</v>
      </c>
      <c r="E22" s="147">
        <v>1.4</v>
      </c>
      <c r="F22" s="147">
        <v>58.4</v>
      </c>
      <c r="G22" s="147">
        <v>45.12</v>
      </c>
      <c r="H22" s="147">
        <v>12.5</v>
      </c>
      <c r="I22" s="147">
        <v>1.34</v>
      </c>
      <c r="J22" s="147">
        <v>37.2</v>
      </c>
      <c r="K22" s="147">
        <v>80.34</v>
      </c>
      <c r="L22" s="147">
        <v>0.002</v>
      </c>
      <c r="M22" s="147">
        <v>0.0005</v>
      </c>
      <c r="N22" s="147"/>
      <c r="O22" s="147">
        <v>0.012</v>
      </c>
      <c r="P22" s="147">
        <v>0.056</v>
      </c>
      <c r="Q22" s="147">
        <v>16.6</v>
      </c>
      <c r="R22" s="147">
        <v>0.014</v>
      </c>
      <c r="S22" s="147">
        <v>0.3</v>
      </c>
      <c r="T22" s="147">
        <v>630</v>
      </c>
    </row>
    <row r="23" spans="1:20" ht="15.75">
      <c r="A23" s="140" t="s">
        <v>56</v>
      </c>
      <c r="B23" s="141">
        <v>300</v>
      </c>
      <c r="C23" s="142">
        <f aca="true" t="shared" si="3" ref="C23:S23">SUM(C21:C22)</f>
        <v>7.6</v>
      </c>
      <c r="D23" s="142">
        <f t="shared" si="3"/>
        <v>9.6</v>
      </c>
      <c r="E23" s="142">
        <f t="shared" si="3"/>
        <v>34.5</v>
      </c>
      <c r="F23" s="142">
        <f t="shared" si="3"/>
        <v>383.09999999999997</v>
      </c>
      <c r="G23" s="142">
        <f t="shared" si="3"/>
        <v>185.76</v>
      </c>
      <c r="H23" s="142">
        <f t="shared" si="3"/>
        <v>39.980000000000004</v>
      </c>
      <c r="I23" s="142">
        <f t="shared" si="3"/>
        <v>1.94</v>
      </c>
      <c r="J23" s="142">
        <f t="shared" si="3"/>
        <v>142</v>
      </c>
      <c r="K23" s="142">
        <f t="shared" si="3"/>
        <v>92.64</v>
      </c>
      <c r="L23" s="142">
        <f t="shared" si="3"/>
        <v>0.009000000000000001</v>
      </c>
      <c r="M23" s="142">
        <f t="shared" si="3"/>
        <v>0.0055</v>
      </c>
      <c r="N23" s="142">
        <f t="shared" si="3"/>
        <v>0.25</v>
      </c>
      <c r="O23" s="142">
        <f t="shared" si="3"/>
        <v>0.095</v>
      </c>
      <c r="P23" s="142">
        <f t="shared" si="3"/>
        <v>0.27</v>
      </c>
      <c r="Q23" s="142">
        <f t="shared" si="3"/>
        <v>45.400000000000006</v>
      </c>
      <c r="R23" s="142">
        <f t="shared" si="3"/>
        <v>0.15400000000000003</v>
      </c>
      <c r="S23" s="142">
        <f t="shared" si="3"/>
        <v>0.8799999999999999</v>
      </c>
      <c r="T23" s="142"/>
    </row>
    <row r="24" spans="1:20" ht="15.75">
      <c r="A24" s="9" t="s">
        <v>10</v>
      </c>
      <c r="B24" s="10"/>
      <c r="C24" s="50">
        <f aca="true" t="shared" si="4" ref="C24:S24">SUM(C11+C19+C23)</f>
        <v>59.49</v>
      </c>
      <c r="D24" s="50">
        <f t="shared" si="4"/>
        <v>51.09</v>
      </c>
      <c r="E24" s="50">
        <f t="shared" si="4"/>
        <v>206.79</v>
      </c>
      <c r="F24" s="50">
        <f t="shared" si="4"/>
        <v>1783.96</v>
      </c>
      <c r="G24" s="50">
        <f t="shared" si="4"/>
        <v>1316.8</v>
      </c>
      <c r="H24" s="50">
        <f t="shared" si="4"/>
        <v>244.74</v>
      </c>
      <c r="I24" s="50">
        <f t="shared" si="4"/>
        <v>7.1259999999999994</v>
      </c>
      <c r="J24" s="50">
        <f t="shared" si="4"/>
        <v>745.25</v>
      </c>
      <c r="K24" s="50">
        <f t="shared" si="4"/>
        <v>836.4399999999999</v>
      </c>
      <c r="L24" s="50">
        <f t="shared" si="4"/>
        <v>0.0405</v>
      </c>
      <c r="M24" s="50">
        <f t="shared" si="4"/>
        <v>0.01933</v>
      </c>
      <c r="N24" s="50">
        <f t="shared" si="4"/>
        <v>1.5509999999999997</v>
      </c>
      <c r="O24" s="50">
        <f t="shared" si="4"/>
        <v>0.8038</v>
      </c>
      <c r="P24" s="50">
        <f t="shared" si="4"/>
        <v>0.9729</v>
      </c>
      <c r="Q24" s="50">
        <f t="shared" si="4"/>
        <v>370.32000000000005</v>
      </c>
      <c r="R24" s="50">
        <f t="shared" si="4"/>
        <v>3.404</v>
      </c>
      <c r="S24" s="50">
        <f t="shared" si="4"/>
        <v>26.9824</v>
      </c>
      <c r="T24" s="50"/>
    </row>
  </sheetData>
  <sheetProtection/>
  <mergeCells count="19">
    <mergeCell ref="R3:R4"/>
    <mergeCell ref="T3:T4"/>
    <mergeCell ref="S3:S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25.28125" style="1" customWidth="1"/>
    <col min="2" max="2" width="7.57421875" style="11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1" width="6.28125" style="0" customWidth="1"/>
    <col min="12" max="12" width="7.421875" style="0" customWidth="1"/>
    <col min="13" max="13" width="8.28125" style="0" customWidth="1"/>
    <col min="14" max="17" width="6.28125" style="0" customWidth="1"/>
    <col min="18" max="18" width="7.00390625" style="0" customWidth="1"/>
    <col min="19" max="19" width="6.28125" style="0" customWidth="1"/>
    <col min="20" max="20" width="8.28125" style="0" customWidth="1"/>
  </cols>
  <sheetData>
    <row r="1" spans="1:20" ht="18.75">
      <c r="A1" s="210" t="s">
        <v>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4.25" customHeight="1">
      <c r="A2" s="241" t="s">
        <v>0</v>
      </c>
      <c r="B2" s="25" t="s">
        <v>1</v>
      </c>
      <c r="C2" s="25" t="s">
        <v>5</v>
      </c>
      <c r="D2" s="25" t="s">
        <v>6</v>
      </c>
      <c r="E2" s="26" t="s">
        <v>7</v>
      </c>
      <c r="F2" s="213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18.75" customHeight="1">
      <c r="A3" s="242"/>
      <c r="B3" s="219" t="s">
        <v>9</v>
      </c>
      <c r="C3" s="220"/>
      <c r="D3" s="220"/>
      <c r="E3" s="220"/>
      <c r="F3" s="213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23" t="s">
        <v>90</v>
      </c>
    </row>
    <row r="4" spans="1:20" ht="18.75" customHeight="1">
      <c r="A4" s="2" t="s">
        <v>2</v>
      </c>
      <c r="B4" s="6"/>
      <c r="C4" s="4"/>
      <c r="D4" s="4"/>
      <c r="E4" s="4"/>
      <c r="F4" s="4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3"/>
    </row>
    <row r="5" spans="1:20" ht="30.75" customHeight="1">
      <c r="A5" s="118" t="s">
        <v>201</v>
      </c>
      <c r="B5" s="105">
        <v>100</v>
      </c>
      <c r="C5" s="111">
        <v>5.9</v>
      </c>
      <c r="D5" s="111">
        <v>15.2</v>
      </c>
      <c r="E5" s="111">
        <v>0.81</v>
      </c>
      <c r="F5" s="111">
        <v>120</v>
      </c>
      <c r="G5" s="126">
        <v>21.5</v>
      </c>
      <c r="H5" s="126">
        <v>8</v>
      </c>
      <c r="I5" s="79">
        <v>0.3</v>
      </c>
      <c r="J5" s="79">
        <v>143.1</v>
      </c>
      <c r="K5" s="79">
        <v>58</v>
      </c>
      <c r="L5" s="79"/>
      <c r="M5" s="79"/>
      <c r="N5" s="79"/>
      <c r="O5" s="79">
        <v>0.02</v>
      </c>
      <c r="P5" s="79">
        <v>0.13</v>
      </c>
      <c r="Q5" s="79"/>
      <c r="R5" s="79"/>
      <c r="S5" s="79"/>
      <c r="T5" s="146">
        <v>487</v>
      </c>
    </row>
    <row r="6" spans="1:20" ht="15.75">
      <c r="A6" s="104" t="s">
        <v>205</v>
      </c>
      <c r="B6" s="109">
        <v>150</v>
      </c>
      <c r="C6" s="110">
        <v>2.95</v>
      </c>
      <c r="D6" s="111">
        <v>0.57</v>
      </c>
      <c r="E6" s="111">
        <v>26.53</v>
      </c>
      <c r="F6" s="111">
        <v>134.85</v>
      </c>
      <c r="G6" s="79">
        <v>60</v>
      </c>
      <c r="H6" s="79">
        <v>6</v>
      </c>
      <c r="I6" s="79">
        <v>0.6</v>
      </c>
      <c r="J6" s="79">
        <v>91.5</v>
      </c>
      <c r="K6" s="79">
        <v>45</v>
      </c>
      <c r="L6" s="79"/>
      <c r="M6" s="79"/>
      <c r="N6" s="79"/>
      <c r="O6" s="79"/>
      <c r="P6" s="79">
        <v>0.1</v>
      </c>
      <c r="Q6" s="79"/>
      <c r="R6" s="79"/>
      <c r="S6" s="79"/>
      <c r="T6" s="79">
        <v>302</v>
      </c>
    </row>
    <row r="7" spans="1:20" ht="15.75">
      <c r="A7" s="104" t="s">
        <v>116</v>
      </c>
      <c r="B7" s="109">
        <v>200</v>
      </c>
      <c r="C7" s="125">
        <v>0.2</v>
      </c>
      <c r="D7" s="125"/>
      <c r="E7" s="125">
        <v>6.5</v>
      </c>
      <c r="F7" s="125">
        <v>26.8</v>
      </c>
      <c r="G7" s="125">
        <v>4.5</v>
      </c>
      <c r="H7" s="125">
        <v>0.8</v>
      </c>
      <c r="I7" s="125">
        <v>0.7</v>
      </c>
      <c r="J7" s="125">
        <v>7.2</v>
      </c>
      <c r="K7" s="125">
        <v>0.8</v>
      </c>
      <c r="L7" s="125"/>
      <c r="M7" s="125"/>
      <c r="N7" s="125"/>
      <c r="O7" s="125"/>
      <c r="P7" s="125">
        <v>0.01</v>
      </c>
      <c r="Q7" s="125">
        <v>0.3</v>
      </c>
      <c r="R7" s="125"/>
      <c r="S7" s="125">
        <v>0.04</v>
      </c>
      <c r="T7" s="79">
        <v>685</v>
      </c>
    </row>
    <row r="8" spans="1:20" ht="16.5" customHeight="1">
      <c r="A8" s="104" t="s">
        <v>64</v>
      </c>
      <c r="B8" s="109">
        <v>30</v>
      </c>
      <c r="C8" s="110">
        <v>2.21</v>
      </c>
      <c r="D8" s="111">
        <v>1.35</v>
      </c>
      <c r="E8" s="111">
        <v>13.05</v>
      </c>
      <c r="F8" s="111">
        <v>82.2</v>
      </c>
      <c r="G8" s="79">
        <v>37.5</v>
      </c>
      <c r="H8" s="79">
        <v>12.3</v>
      </c>
      <c r="I8" s="79">
        <v>0.08</v>
      </c>
      <c r="J8" s="79">
        <v>38.7</v>
      </c>
      <c r="K8" s="79">
        <v>42.3</v>
      </c>
      <c r="L8" s="79"/>
      <c r="M8" s="79">
        <v>1E-05</v>
      </c>
      <c r="N8" s="79"/>
      <c r="O8" s="79">
        <v>0.12</v>
      </c>
      <c r="P8" s="79">
        <v>0.0075</v>
      </c>
      <c r="Q8" s="79"/>
      <c r="R8" s="79"/>
      <c r="S8" s="79">
        <v>0.006</v>
      </c>
      <c r="T8" s="125" t="s">
        <v>199</v>
      </c>
    </row>
    <row r="9" spans="1:20" ht="15.75">
      <c r="A9" s="118" t="s">
        <v>65</v>
      </c>
      <c r="B9" s="109">
        <v>20</v>
      </c>
      <c r="C9" s="110">
        <v>1.7</v>
      </c>
      <c r="D9" s="111">
        <v>0.66</v>
      </c>
      <c r="E9" s="111">
        <v>8.5</v>
      </c>
      <c r="F9" s="111">
        <v>51.8</v>
      </c>
      <c r="G9" s="79">
        <v>14.6</v>
      </c>
      <c r="H9" s="79">
        <v>8</v>
      </c>
      <c r="I9" s="79">
        <v>0.57</v>
      </c>
      <c r="J9" s="79">
        <v>25</v>
      </c>
      <c r="K9" s="79">
        <v>33.2</v>
      </c>
      <c r="L9" s="79"/>
      <c r="M9" s="79"/>
      <c r="N9" s="79">
        <v>0.001</v>
      </c>
      <c r="O9" s="79">
        <v>0.086</v>
      </c>
      <c r="P9" s="79">
        <v>0.0066</v>
      </c>
      <c r="Q9" s="79"/>
      <c r="R9" s="79"/>
      <c r="S9" s="79">
        <v>0.008</v>
      </c>
      <c r="T9" s="79" t="s">
        <v>199</v>
      </c>
    </row>
    <row r="10" spans="1:20" ht="15.75">
      <c r="A10" s="127" t="s">
        <v>55</v>
      </c>
      <c r="B10" s="114">
        <f>SUM(B5:B9)</f>
        <v>500</v>
      </c>
      <c r="C10" s="128">
        <f aca="true" t="shared" si="0" ref="C10:I10">SUM(C5:C9)</f>
        <v>12.96</v>
      </c>
      <c r="D10" s="128">
        <f t="shared" si="0"/>
        <v>17.78</v>
      </c>
      <c r="E10" s="128">
        <f t="shared" si="0"/>
        <v>55.39</v>
      </c>
      <c r="F10" s="128">
        <f t="shared" si="0"/>
        <v>415.65</v>
      </c>
      <c r="G10" s="128">
        <f t="shared" si="0"/>
        <v>138.1</v>
      </c>
      <c r="H10" s="128">
        <f t="shared" si="0"/>
        <v>35.1</v>
      </c>
      <c r="I10" s="128">
        <f t="shared" si="0"/>
        <v>2.25</v>
      </c>
      <c r="J10" s="128">
        <f aca="true" t="shared" si="1" ref="J10:S10">SUM(J5:J9)</f>
        <v>305.5</v>
      </c>
      <c r="K10" s="128">
        <f t="shared" si="1"/>
        <v>179.3</v>
      </c>
      <c r="L10" s="128">
        <f t="shared" si="1"/>
        <v>0</v>
      </c>
      <c r="M10" s="128">
        <f t="shared" si="1"/>
        <v>1E-05</v>
      </c>
      <c r="N10" s="128">
        <f t="shared" si="1"/>
        <v>0.001</v>
      </c>
      <c r="O10" s="128">
        <f t="shared" si="1"/>
        <v>0.22599999999999998</v>
      </c>
      <c r="P10" s="128">
        <f t="shared" si="1"/>
        <v>0.25410000000000005</v>
      </c>
      <c r="Q10" s="128">
        <f t="shared" si="1"/>
        <v>0.3</v>
      </c>
      <c r="R10" s="128">
        <f t="shared" si="1"/>
        <v>0</v>
      </c>
      <c r="S10" s="128">
        <f t="shared" si="1"/>
        <v>0.054</v>
      </c>
      <c r="T10" s="128"/>
    </row>
    <row r="11" spans="1:20" ht="15.75">
      <c r="A11" s="127" t="s">
        <v>3</v>
      </c>
      <c r="B11" s="109"/>
      <c r="C11" s="111"/>
      <c r="D11" s="111"/>
      <c r="E11" s="111"/>
      <c r="F11" s="11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21" customHeight="1">
      <c r="A12" s="129" t="s">
        <v>188</v>
      </c>
      <c r="B12" s="130">
        <v>60</v>
      </c>
      <c r="C12" s="143">
        <v>0.78</v>
      </c>
      <c r="D12" s="144">
        <v>2.22</v>
      </c>
      <c r="E12" s="144">
        <v>6.48</v>
      </c>
      <c r="F12" s="144">
        <v>75.36</v>
      </c>
      <c r="G12" s="145">
        <v>16.78</v>
      </c>
      <c r="H12" s="145">
        <v>9.11</v>
      </c>
      <c r="I12" s="146">
        <v>0.04</v>
      </c>
      <c r="J12" s="146">
        <v>20.8</v>
      </c>
      <c r="K12" s="146">
        <v>29.3</v>
      </c>
      <c r="L12" s="146">
        <v>0.0009</v>
      </c>
      <c r="M12" s="146">
        <v>2E-05</v>
      </c>
      <c r="N12" s="146">
        <v>0.011</v>
      </c>
      <c r="O12" s="146">
        <v>0.0033</v>
      </c>
      <c r="P12" s="146">
        <v>0.001</v>
      </c>
      <c r="Q12" s="146">
        <v>17.7</v>
      </c>
      <c r="R12" s="146"/>
      <c r="S12" s="146">
        <v>0.036</v>
      </c>
      <c r="T12" s="146">
        <v>78</v>
      </c>
    </row>
    <row r="13" spans="1:20" ht="31.5">
      <c r="A13" s="118" t="s">
        <v>214</v>
      </c>
      <c r="B13" s="105">
        <v>250</v>
      </c>
      <c r="C13" s="111">
        <v>2.25</v>
      </c>
      <c r="D13" s="111">
        <v>5.25</v>
      </c>
      <c r="E13" s="111">
        <v>18</v>
      </c>
      <c r="F13" s="111">
        <v>121</v>
      </c>
      <c r="G13" s="79">
        <v>17.5</v>
      </c>
      <c r="H13" s="79">
        <v>6.75</v>
      </c>
      <c r="I13" s="79">
        <v>1.04</v>
      </c>
      <c r="J13" s="79">
        <v>16.75</v>
      </c>
      <c r="K13" s="79">
        <v>36.3</v>
      </c>
      <c r="L13" s="79">
        <v>0.001</v>
      </c>
      <c r="M13" s="79"/>
      <c r="N13" s="79"/>
      <c r="O13" s="79">
        <v>0.001</v>
      </c>
      <c r="P13" s="79">
        <v>0.005</v>
      </c>
      <c r="Q13" s="79">
        <v>125.5</v>
      </c>
      <c r="R13" s="79">
        <v>0.044</v>
      </c>
      <c r="S13" s="79">
        <v>3.3</v>
      </c>
      <c r="T13" s="79">
        <v>139</v>
      </c>
    </row>
    <row r="14" spans="1:20" ht="17.25" customHeight="1">
      <c r="A14" s="137" t="s">
        <v>223</v>
      </c>
      <c r="B14" s="138">
        <v>100</v>
      </c>
      <c r="C14" s="116">
        <v>12.9</v>
      </c>
      <c r="D14" s="116">
        <v>6.9</v>
      </c>
      <c r="E14" s="116">
        <v>3.8</v>
      </c>
      <c r="F14" s="116">
        <v>128.3</v>
      </c>
      <c r="G14" s="116">
        <v>25.88</v>
      </c>
      <c r="H14" s="116">
        <v>10.75</v>
      </c>
      <c r="I14" s="116">
        <v>1.8</v>
      </c>
      <c r="J14" s="116">
        <v>246.3</v>
      </c>
      <c r="K14" s="116">
        <v>88</v>
      </c>
      <c r="L14" s="116">
        <v>0.076</v>
      </c>
      <c r="M14" s="116">
        <v>0.02</v>
      </c>
      <c r="N14" s="116">
        <v>0.6</v>
      </c>
      <c r="O14" s="116">
        <v>0.31</v>
      </c>
      <c r="P14" s="116">
        <v>0.086</v>
      </c>
      <c r="Q14" s="116">
        <v>188.8</v>
      </c>
      <c r="R14" s="116">
        <v>8.45</v>
      </c>
      <c r="S14" s="116">
        <v>0.03</v>
      </c>
      <c r="T14" s="116"/>
    </row>
    <row r="15" spans="1:20" ht="15.75">
      <c r="A15" s="115" t="s">
        <v>91</v>
      </c>
      <c r="B15" s="109">
        <v>150</v>
      </c>
      <c r="C15" s="79">
        <v>1.8</v>
      </c>
      <c r="D15" s="79">
        <v>7.35</v>
      </c>
      <c r="E15" s="79">
        <v>12.75</v>
      </c>
      <c r="F15" s="79">
        <v>142.25</v>
      </c>
      <c r="G15" s="79">
        <v>0.32</v>
      </c>
      <c r="H15" s="79">
        <v>12.65</v>
      </c>
      <c r="I15" s="79">
        <v>0.84</v>
      </c>
      <c r="J15" s="79">
        <v>89.5</v>
      </c>
      <c r="K15" s="79">
        <v>95</v>
      </c>
      <c r="L15" s="79">
        <v>0.0045</v>
      </c>
      <c r="M15" s="79"/>
      <c r="N15" s="79">
        <v>0.099</v>
      </c>
      <c r="O15" s="79"/>
      <c r="P15" s="79">
        <v>0.064</v>
      </c>
      <c r="Q15" s="79">
        <v>134.4</v>
      </c>
      <c r="R15" s="79"/>
      <c r="S15" s="79">
        <v>1.75</v>
      </c>
      <c r="T15" s="79">
        <v>520</v>
      </c>
    </row>
    <row r="16" spans="1:20" ht="17.25" customHeight="1">
      <c r="A16" s="115" t="s">
        <v>224</v>
      </c>
      <c r="B16" s="109">
        <v>200</v>
      </c>
      <c r="C16" s="148">
        <v>0.1</v>
      </c>
      <c r="D16" s="148"/>
      <c r="E16" s="148">
        <v>25.1</v>
      </c>
      <c r="F16" s="148">
        <v>96</v>
      </c>
      <c r="G16" s="149">
        <v>24</v>
      </c>
      <c r="H16" s="149">
        <v>8.1</v>
      </c>
      <c r="I16" s="149">
        <v>8.43</v>
      </c>
      <c r="J16" s="149">
        <v>0.33</v>
      </c>
      <c r="K16" s="149">
        <v>260.4</v>
      </c>
      <c r="L16" s="149">
        <v>0.03</v>
      </c>
      <c r="M16" s="149"/>
      <c r="N16" s="149">
        <v>1.1</v>
      </c>
      <c r="O16" s="149">
        <v>0.01</v>
      </c>
      <c r="P16" s="149">
        <v>0.01</v>
      </c>
      <c r="Q16" s="149">
        <v>3</v>
      </c>
      <c r="R16" s="149"/>
      <c r="S16" s="149">
        <v>13.3</v>
      </c>
      <c r="T16" s="136">
        <v>699</v>
      </c>
    </row>
    <row r="17" spans="1:20" ht="15.75">
      <c r="A17" s="115" t="s">
        <v>64</v>
      </c>
      <c r="B17" s="109">
        <v>60</v>
      </c>
      <c r="C17" s="110">
        <v>4.42</v>
      </c>
      <c r="D17" s="111">
        <v>2.7</v>
      </c>
      <c r="E17" s="111">
        <v>26.1</v>
      </c>
      <c r="F17" s="111">
        <v>92</v>
      </c>
      <c r="G17" s="79">
        <v>75</v>
      </c>
      <c r="H17" s="79">
        <v>20.6</v>
      </c>
      <c r="I17" s="79">
        <v>0.16</v>
      </c>
      <c r="J17" s="79">
        <v>77.4</v>
      </c>
      <c r="K17" s="79">
        <v>84.6</v>
      </c>
      <c r="L17" s="79"/>
      <c r="M17" s="79">
        <v>2E-05</v>
      </c>
      <c r="N17" s="79"/>
      <c r="O17" s="79">
        <v>0.24</v>
      </c>
      <c r="P17" s="79">
        <v>0.015</v>
      </c>
      <c r="Q17" s="79"/>
      <c r="R17" s="79"/>
      <c r="S17" s="79">
        <v>0.012</v>
      </c>
      <c r="T17" s="79" t="s">
        <v>199</v>
      </c>
    </row>
    <row r="18" spans="1:20" ht="15.75">
      <c r="A18" s="115" t="s">
        <v>65</v>
      </c>
      <c r="B18" s="109">
        <v>30</v>
      </c>
      <c r="C18" s="111">
        <v>2.55</v>
      </c>
      <c r="D18" s="111">
        <v>0.99</v>
      </c>
      <c r="E18" s="111">
        <v>12.75</v>
      </c>
      <c r="F18" s="111">
        <v>77.7</v>
      </c>
      <c r="G18" s="79">
        <v>21.9</v>
      </c>
      <c r="H18" s="79">
        <v>12</v>
      </c>
      <c r="I18" s="79">
        <v>0.85</v>
      </c>
      <c r="J18" s="79">
        <v>37.5</v>
      </c>
      <c r="K18" s="79">
        <v>49.8</v>
      </c>
      <c r="L18" s="79"/>
      <c r="M18" s="79"/>
      <c r="N18" s="79">
        <v>0.015</v>
      </c>
      <c r="O18" s="79">
        <v>0.13</v>
      </c>
      <c r="P18" s="79">
        <v>0.01</v>
      </c>
      <c r="Q18" s="79"/>
      <c r="R18" s="79"/>
      <c r="S18" s="79">
        <v>0.012</v>
      </c>
      <c r="T18" s="79" t="s">
        <v>199</v>
      </c>
    </row>
    <row r="19" spans="1:20" ht="15.75">
      <c r="A19" s="127" t="s">
        <v>58</v>
      </c>
      <c r="B19" s="114">
        <f>SUM(B12:B18)</f>
        <v>850</v>
      </c>
      <c r="C19" s="128">
        <f aca="true" t="shared" si="2" ref="C19:S19">SUM(C12:C18)</f>
        <v>24.8</v>
      </c>
      <c r="D19" s="128">
        <f t="shared" si="2"/>
        <v>25.409999999999997</v>
      </c>
      <c r="E19" s="128">
        <f t="shared" si="2"/>
        <v>104.97999999999999</v>
      </c>
      <c r="F19" s="128">
        <f t="shared" si="2"/>
        <v>732.6100000000001</v>
      </c>
      <c r="G19" s="128">
        <f t="shared" si="2"/>
        <v>181.38</v>
      </c>
      <c r="H19" s="128">
        <f t="shared" si="2"/>
        <v>79.96000000000001</v>
      </c>
      <c r="I19" s="128">
        <f t="shared" si="2"/>
        <v>13.159999999999998</v>
      </c>
      <c r="J19" s="128">
        <f t="shared" si="2"/>
        <v>488.58000000000004</v>
      </c>
      <c r="K19" s="128">
        <f t="shared" si="2"/>
        <v>643.4</v>
      </c>
      <c r="L19" s="128">
        <f t="shared" si="2"/>
        <v>0.1124</v>
      </c>
      <c r="M19" s="128">
        <f t="shared" si="2"/>
        <v>0.02004</v>
      </c>
      <c r="N19" s="128">
        <f t="shared" si="2"/>
        <v>1.825</v>
      </c>
      <c r="O19" s="128">
        <f t="shared" si="2"/>
        <v>0.6943</v>
      </c>
      <c r="P19" s="128">
        <f t="shared" si="2"/>
        <v>0.191</v>
      </c>
      <c r="Q19" s="128">
        <f t="shared" si="2"/>
        <v>469.4</v>
      </c>
      <c r="R19" s="128">
        <f t="shared" si="2"/>
        <v>8.494</v>
      </c>
      <c r="S19" s="128">
        <f t="shared" si="2"/>
        <v>18.44</v>
      </c>
      <c r="T19" s="128"/>
    </row>
    <row r="20" spans="1:20" ht="15.75">
      <c r="A20" s="127" t="s">
        <v>4</v>
      </c>
      <c r="B20" s="109"/>
      <c r="C20" s="111"/>
      <c r="D20" s="111"/>
      <c r="E20" s="111"/>
      <c r="F20" s="111"/>
      <c r="G20" s="79"/>
      <c r="H20" s="150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8.75" customHeight="1">
      <c r="A21" s="118" t="s">
        <v>107</v>
      </c>
      <c r="B21" s="109">
        <v>100</v>
      </c>
      <c r="C21" s="110">
        <v>0.8</v>
      </c>
      <c r="D21" s="111">
        <v>0.2</v>
      </c>
      <c r="E21" s="111">
        <v>7.5</v>
      </c>
      <c r="F21" s="111">
        <v>53</v>
      </c>
      <c r="G21" s="79">
        <v>35</v>
      </c>
      <c r="H21" s="79">
        <v>11</v>
      </c>
      <c r="I21" s="79">
        <v>0.1</v>
      </c>
      <c r="J21" s="79">
        <v>17</v>
      </c>
      <c r="K21" s="79">
        <v>55</v>
      </c>
      <c r="L21" s="79">
        <v>0.003</v>
      </c>
      <c r="M21" s="79">
        <v>0.0001</v>
      </c>
      <c r="N21" s="79">
        <v>0.015</v>
      </c>
      <c r="O21" s="79">
        <v>0.006</v>
      </c>
      <c r="P21" s="79">
        <v>0.003</v>
      </c>
      <c r="Q21" s="79">
        <v>10</v>
      </c>
      <c r="R21" s="79"/>
      <c r="S21" s="79">
        <v>21</v>
      </c>
      <c r="T21" s="79" t="s">
        <v>199</v>
      </c>
    </row>
    <row r="22" spans="1:20" ht="22.5" customHeight="1">
      <c r="A22" s="115" t="s">
        <v>127</v>
      </c>
      <c r="B22" s="109">
        <v>200</v>
      </c>
      <c r="C22" s="125">
        <v>4.8</v>
      </c>
      <c r="D22" s="125">
        <v>5</v>
      </c>
      <c r="E22" s="125">
        <v>20.2</v>
      </c>
      <c r="F22" s="125">
        <v>166</v>
      </c>
      <c r="G22" s="125">
        <v>212</v>
      </c>
      <c r="H22" s="125">
        <v>20</v>
      </c>
      <c r="I22" s="125">
        <v>0.2</v>
      </c>
      <c r="J22" s="125">
        <v>148</v>
      </c>
      <c r="K22" s="125">
        <v>72</v>
      </c>
      <c r="L22" s="125">
        <v>0.02</v>
      </c>
      <c r="M22" s="125">
        <v>0.004</v>
      </c>
      <c r="N22" s="125">
        <v>0.4</v>
      </c>
      <c r="O22" s="125">
        <v>0.06</v>
      </c>
      <c r="P22" s="125">
        <v>0.26</v>
      </c>
      <c r="Q22" s="125">
        <v>44</v>
      </c>
      <c r="R22" s="125">
        <v>0.6</v>
      </c>
      <c r="S22" s="125">
        <v>1.8</v>
      </c>
      <c r="T22" s="125" t="s">
        <v>199</v>
      </c>
    </row>
    <row r="23" spans="1:20" ht="15.75">
      <c r="A23" s="127" t="s">
        <v>56</v>
      </c>
      <c r="B23" s="114">
        <v>300</v>
      </c>
      <c r="C23" s="128">
        <f aca="true" t="shared" si="3" ref="C23:I23">SUM(C21:C22)</f>
        <v>5.6</v>
      </c>
      <c r="D23" s="128">
        <f t="shared" si="3"/>
        <v>5.2</v>
      </c>
      <c r="E23" s="128">
        <f t="shared" si="3"/>
        <v>27.7</v>
      </c>
      <c r="F23" s="128">
        <f t="shared" si="3"/>
        <v>219</v>
      </c>
      <c r="G23" s="128">
        <f t="shared" si="3"/>
        <v>247</v>
      </c>
      <c r="H23" s="128">
        <f t="shared" si="3"/>
        <v>31</v>
      </c>
      <c r="I23" s="128">
        <f t="shared" si="3"/>
        <v>0.30000000000000004</v>
      </c>
      <c r="J23" s="128">
        <f aca="true" t="shared" si="4" ref="J23:S23">SUM(J21:J22)</f>
        <v>165</v>
      </c>
      <c r="K23" s="128">
        <f t="shared" si="4"/>
        <v>127</v>
      </c>
      <c r="L23" s="128">
        <f t="shared" si="4"/>
        <v>0.023</v>
      </c>
      <c r="M23" s="128">
        <f t="shared" si="4"/>
        <v>0.0041</v>
      </c>
      <c r="N23" s="128">
        <f t="shared" si="4"/>
        <v>0.41500000000000004</v>
      </c>
      <c r="O23" s="128">
        <f t="shared" si="4"/>
        <v>0.066</v>
      </c>
      <c r="P23" s="128">
        <f t="shared" si="4"/>
        <v>0.263</v>
      </c>
      <c r="Q23" s="128">
        <f t="shared" si="4"/>
        <v>54</v>
      </c>
      <c r="R23" s="128">
        <f t="shared" si="4"/>
        <v>0.6</v>
      </c>
      <c r="S23" s="128">
        <f t="shared" si="4"/>
        <v>22.8</v>
      </c>
      <c r="T23" s="128"/>
    </row>
    <row r="24" spans="1:20" ht="15.75">
      <c r="A24" s="2" t="s">
        <v>10</v>
      </c>
      <c r="B24" s="6"/>
      <c r="C24" s="50">
        <f aca="true" t="shared" si="5" ref="C24:S24">SUM(C10+C19+C23)</f>
        <v>43.36000000000001</v>
      </c>
      <c r="D24" s="50">
        <f t="shared" si="5"/>
        <v>48.39</v>
      </c>
      <c r="E24" s="50">
        <f t="shared" si="5"/>
        <v>188.07</v>
      </c>
      <c r="F24" s="50">
        <f t="shared" si="5"/>
        <v>1367.2600000000002</v>
      </c>
      <c r="G24" s="50">
        <f t="shared" si="5"/>
        <v>566.48</v>
      </c>
      <c r="H24" s="50">
        <f t="shared" si="5"/>
        <v>146.06</v>
      </c>
      <c r="I24" s="50">
        <f t="shared" si="5"/>
        <v>15.709999999999999</v>
      </c>
      <c r="J24" s="50">
        <f t="shared" si="5"/>
        <v>959.08</v>
      </c>
      <c r="K24" s="50">
        <f t="shared" si="5"/>
        <v>949.7</v>
      </c>
      <c r="L24" s="50">
        <f t="shared" si="5"/>
        <v>0.1354</v>
      </c>
      <c r="M24" s="50">
        <f t="shared" si="5"/>
        <v>0.024149999999999998</v>
      </c>
      <c r="N24" s="50">
        <f t="shared" si="5"/>
        <v>2.2409999999999997</v>
      </c>
      <c r="O24" s="50">
        <f t="shared" si="5"/>
        <v>0.9863</v>
      </c>
      <c r="P24" s="50">
        <f t="shared" si="5"/>
        <v>0.7081000000000001</v>
      </c>
      <c r="Q24" s="50">
        <f t="shared" si="5"/>
        <v>523.7</v>
      </c>
      <c r="R24" s="50">
        <f t="shared" si="5"/>
        <v>9.094</v>
      </c>
      <c r="S24" s="50">
        <f t="shared" si="5"/>
        <v>41.294</v>
      </c>
      <c r="T24" s="50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22.00390625" style="1" customWidth="1"/>
    <col min="2" max="2" width="7.851562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2" width="6.8515625" style="0" customWidth="1"/>
    <col min="13" max="13" width="8.140625" style="0" customWidth="1"/>
    <col min="14" max="19" width="6.8515625" style="0" customWidth="1"/>
    <col min="20" max="20" width="7.7109375" style="0" customWidth="1"/>
  </cols>
  <sheetData>
    <row r="1" spans="1:20" ht="18.75">
      <c r="A1" s="210" t="s">
        <v>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5">
      <c r="A2" s="212" t="s">
        <v>0</v>
      </c>
      <c r="B2" s="25" t="s">
        <v>1</v>
      </c>
      <c r="C2" s="25" t="s">
        <v>5</v>
      </c>
      <c r="D2" s="25" t="s">
        <v>6</v>
      </c>
      <c r="E2" s="26" t="s">
        <v>7</v>
      </c>
      <c r="F2" s="213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18.75" customHeight="1">
      <c r="A3" s="212"/>
      <c r="B3" s="219" t="s">
        <v>9</v>
      </c>
      <c r="C3" s="220"/>
      <c r="D3" s="220"/>
      <c r="E3" s="220"/>
      <c r="F3" s="213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23" t="s">
        <v>90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3"/>
    </row>
    <row r="5" spans="1:20" ht="31.5" customHeight="1">
      <c r="A5" s="118" t="s">
        <v>115</v>
      </c>
      <c r="B5" s="105">
        <v>150</v>
      </c>
      <c r="C5" s="111">
        <v>14.3</v>
      </c>
      <c r="D5" s="111">
        <v>20.6</v>
      </c>
      <c r="E5" s="111">
        <v>2.85</v>
      </c>
      <c r="F5" s="111">
        <v>212.9</v>
      </c>
      <c r="G5" s="126">
        <v>242</v>
      </c>
      <c r="H5" s="126">
        <v>11.6</v>
      </c>
      <c r="I5" s="79">
        <v>1.1</v>
      </c>
      <c r="J5" s="79">
        <v>191.9</v>
      </c>
      <c r="K5" s="79">
        <v>45.7</v>
      </c>
      <c r="L5" s="79">
        <v>0.003</v>
      </c>
      <c r="M5" s="79">
        <v>0.0001</v>
      </c>
      <c r="N5" s="79">
        <v>0.081</v>
      </c>
      <c r="O5" s="79">
        <v>0.1</v>
      </c>
      <c r="P5" s="79">
        <v>0.6</v>
      </c>
      <c r="Q5" s="79">
        <v>250</v>
      </c>
      <c r="R5" s="79">
        <v>4</v>
      </c>
      <c r="S5" s="79">
        <v>0.3</v>
      </c>
      <c r="T5" s="79">
        <v>340</v>
      </c>
    </row>
    <row r="6" spans="1:20" ht="15" customHeight="1">
      <c r="A6" s="104" t="s">
        <v>68</v>
      </c>
      <c r="B6" s="109">
        <v>100</v>
      </c>
      <c r="C6" s="110">
        <v>0.4</v>
      </c>
      <c r="D6" s="111">
        <v>0.4</v>
      </c>
      <c r="E6" s="111">
        <v>9.8</v>
      </c>
      <c r="F6" s="111">
        <v>52</v>
      </c>
      <c r="G6" s="79">
        <v>26</v>
      </c>
      <c r="H6" s="79">
        <v>9</v>
      </c>
      <c r="I6" s="79">
        <v>2.2</v>
      </c>
      <c r="J6" s="79">
        <v>11</v>
      </c>
      <c r="K6" s="79">
        <v>48</v>
      </c>
      <c r="L6" s="79">
        <v>0.002</v>
      </c>
      <c r="M6" s="79">
        <v>0.0004</v>
      </c>
      <c r="N6" s="79">
        <v>0.08</v>
      </c>
      <c r="O6" s="79">
        <v>0.03</v>
      </c>
      <c r="P6" s="79">
        <v>0.02</v>
      </c>
      <c r="Q6" s="79">
        <v>5</v>
      </c>
      <c r="R6" s="79"/>
      <c r="S6" s="79">
        <v>10</v>
      </c>
      <c r="T6" s="79" t="s">
        <v>199</v>
      </c>
    </row>
    <row r="7" spans="1:20" ht="14.25" customHeight="1">
      <c r="A7" s="104" t="s">
        <v>67</v>
      </c>
      <c r="B7" s="109">
        <v>200</v>
      </c>
      <c r="C7" s="110">
        <v>1.2</v>
      </c>
      <c r="D7" s="111"/>
      <c r="E7" s="111">
        <v>15.2</v>
      </c>
      <c r="F7" s="111">
        <v>67</v>
      </c>
      <c r="G7" s="79">
        <v>62.14</v>
      </c>
      <c r="H7" s="79">
        <v>24.16</v>
      </c>
      <c r="I7" s="79">
        <v>0.69</v>
      </c>
      <c r="J7" s="79">
        <v>11.2</v>
      </c>
      <c r="K7" s="79">
        <v>46.72</v>
      </c>
      <c r="L7" s="79"/>
      <c r="M7" s="79"/>
      <c r="N7" s="79">
        <v>0.74</v>
      </c>
      <c r="O7" s="79">
        <v>0.0022</v>
      </c>
      <c r="P7" s="79">
        <v>0.042</v>
      </c>
      <c r="Q7" s="79">
        <v>124.4</v>
      </c>
      <c r="R7" s="79"/>
      <c r="S7" s="79">
        <v>0.86</v>
      </c>
      <c r="T7" s="79">
        <v>638</v>
      </c>
    </row>
    <row r="8" spans="1:20" ht="16.5" customHeight="1">
      <c r="A8" s="104" t="s">
        <v>64</v>
      </c>
      <c r="B8" s="109">
        <v>30</v>
      </c>
      <c r="C8" s="110">
        <v>2.21</v>
      </c>
      <c r="D8" s="111">
        <v>1.35</v>
      </c>
      <c r="E8" s="111">
        <v>13.05</v>
      </c>
      <c r="F8" s="111">
        <v>82.2</v>
      </c>
      <c r="G8" s="79">
        <v>37.5</v>
      </c>
      <c r="H8" s="79">
        <v>12.3</v>
      </c>
      <c r="I8" s="79">
        <v>0.08</v>
      </c>
      <c r="J8" s="79">
        <v>38.7</v>
      </c>
      <c r="K8" s="79">
        <v>42.3</v>
      </c>
      <c r="L8" s="79"/>
      <c r="M8" s="79">
        <v>1E-05</v>
      </c>
      <c r="N8" s="79"/>
      <c r="O8" s="79">
        <v>0.12</v>
      </c>
      <c r="P8" s="79">
        <v>0.0075</v>
      </c>
      <c r="Q8" s="79"/>
      <c r="R8" s="79"/>
      <c r="S8" s="79">
        <v>0.006</v>
      </c>
      <c r="T8" s="79" t="s">
        <v>199</v>
      </c>
    </row>
    <row r="9" spans="1:20" ht="15.75">
      <c r="A9" s="118" t="s">
        <v>65</v>
      </c>
      <c r="B9" s="109">
        <v>20</v>
      </c>
      <c r="C9" s="110">
        <v>1.7</v>
      </c>
      <c r="D9" s="111">
        <v>0.66</v>
      </c>
      <c r="E9" s="111">
        <v>8.5</v>
      </c>
      <c r="F9" s="111">
        <v>51.8</v>
      </c>
      <c r="G9" s="79">
        <v>14.6</v>
      </c>
      <c r="H9" s="79">
        <v>8</v>
      </c>
      <c r="I9" s="79">
        <v>0.57</v>
      </c>
      <c r="J9" s="79">
        <v>25</v>
      </c>
      <c r="K9" s="79">
        <v>33.2</v>
      </c>
      <c r="L9" s="79"/>
      <c r="M9" s="79"/>
      <c r="N9" s="79">
        <v>0.001</v>
      </c>
      <c r="O9" s="79">
        <v>0.086</v>
      </c>
      <c r="P9" s="79">
        <v>0.0066</v>
      </c>
      <c r="Q9" s="79"/>
      <c r="R9" s="79"/>
      <c r="S9" s="79">
        <v>0.008</v>
      </c>
      <c r="T9" s="79" t="s">
        <v>199</v>
      </c>
    </row>
    <row r="10" spans="1:20" ht="15.75">
      <c r="A10" s="140" t="s">
        <v>55</v>
      </c>
      <c r="B10" s="141">
        <f>SUM(B5:B9)</f>
        <v>500</v>
      </c>
      <c r="C10" s="142">
        <f aca="true" t="shared" si="0" ref="C10:I10">SUM(C5:C9)</f>
        <v>19.81</v>
      </c>
      <c r="D10" s="142">
        <f t="shared" si="0"/>
        <v>23.01</v>
      </c>
      <c r="E10" s="142">
        <f t="shared" si="0"/>
        <v>49.400000000000006</v>
      </c>
      <c r="F10" s="142">
        <f t="shared" si="0"/>
        <v>465.9</v>
      </c>
      <c r="G10" s="142">
        <f t="shared" si="0"/>
        <v>382.24</v>
      </c>
      <c r="H10" s="142">
        <f t="shared" si="0"/>
        <v>65.06</v>
      </c>
      <c r="I10" s="142">
        <f t="shared" si="0"/>
        <v>4.640000000000001</v>
      </c>
      <c r="J10" s="142">
        <f aca="true" t="shared" si="1" ref="J10:S10">SUM(J5:J9)</f>
        <v>277.8</v>
      </c>
      <c r="K10" s="142">
        <f t="shared" si="1"/>
        <v>215.92000000000002</v>
      </c>
      <c r="L10" s="142">
        <f t="shared" si="1"/>
        <v>0.005</v>
      </c>
      <c r="M10" s="142">
        <f t="shared" si="1"/>
        <v>0.00051</v>
      </c>
      <c r="N10" s="142">
        <f t="shared" si="1"/>
        <v>0.902</v>
      </c>
      <c r="O10" s="142">
        <f t="shared" si="1"/>
        <v>0.33819999999999995</v>
      </c>
      <c r="P10" s="142">
        <f t="shared" si="1"/>
        <v>0.6761</v>
      </c>
      <c r="Q10" s="142">
        <f t="shared" si="1"/>
        <v>379.4</v>
      </c>
      <c r="R10" s="142">
        <f t="shared" si="1"/>
        <v>4</v>
      </c>
      <c r="S10" s="142">
        <f t="shared" si="1"/>
        <v>11.174</v>
      </c>
      <c r="T10" s="142"/>
    </row>
    <row r="11" spans="1:20" ht="15.75">
      <c r="A11" s="140" t="s">
        <v>3</v>
      </c>
      <c r="B11" s="112"/>
      <c r="C11" s="110"/>
      <c r="D11" s="111"/>
      <c r="E11" s="111"/>
      <c r="F11" s="11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36" customHeight="1">
      <c r="A12" s="115" t="s">
        <v>141</v>
      </c>
      <c r="B12" s="109">
        <v>60</v>
      </c>
      <c r="C12" s="116">
        <v>1.32</v>
      </c>
      <c r="D12" s="116">
        <v>0.24</v>
      </c>
      <c r="E12" s="116">
        <v>6.72</v>
      </c>
      <c r="F12" s="116">
        <v>34.8</v>
      </c>
      <c r="G12" s="116">
        <v>25.2</v>
      </c>
      <c r="H12" s="116">
        <v>1.8</v>
      </c>
      <c r="I12" s="116">
        <v>0.22</v>
      </c>
      <c r="J12" s="116">
        <v>14.6</v>
      </c>
      <c r="K12" s="116">
        <v>11.6</v>
      </c>
      <c r="L12" s="116"/>
      <c r="M12" s="116">
        <v>0.0003</v>
      </c>
      <c r="N12" s="116">
        <v>0.011</v>
      </c>
      <c r="O12" s="116">
        <v>0.012</v>
      </c>
      <c r="P12" s="116">
        <v>0.003</v>
      </c>
      <c r="Q12" s="116">
        <v>1.2</v>
      </c>
      <c r="R12" s="116"/>
      <c r="S12" s="116">
        <v>0.88</v>
      </c>
      <c r="T12" s="117" t="s">
        <v>189</v>
      </c>
    </row>
    <row r="13" spans="1:20" ht="44.25" customHeight="1">
      <c r="A13" s="184" t="s">
        <v>218</v>
      </c>
      <c r="B13" s="151">
        <v>250</v>
      </c>
      <c r="C13" s="152">
        <v>3.86</v>
      </c>
      <c r="D13" s="153">
        <v>5</v>
      </c>
      <c r="E13" s="152">
        <v>11.6</v>
      </c>
      <c r="F13" s="152">
        <v>160</v>
      </c>
      <c r="G13" s="121">
        <v>25</v>
      </c>
      <c r="H13" s="121"/>
      <c r="I13" s="121">
        <v>1.3</v>
      </c>
      <c r="J13" s="121"/>
      <c r="K13" s="121">
        <v>13.2</v>
      </c>
      <c r="L13" s="121"/>
      <c r="M13" s="121"/>
      <c r="N13" s="121">
        <v>0.012</v>
      </c>
      <c r="O13" s="121"/>
      <c r="P13" s="121"/>
      <c r="Q13" s="121">
        <v>15.8</v>
      </c>
      <c r="R13" s="121"/>
      <c r="S13" s="121"/>
      <c r="T13" s="124">
        <v>140</v>
      </c>
    </row>
    <row r="14" spans="1:20" ht="33.75" customHeight="1">
      <c r="A14" s="104" t="s">
        <v>121</v>
      </c>
      <c r="B14" s="105">
        <v>200</v>
      </c>
      <c r="C14" s="116">
        <v>10.6</v>
      </c>
      <c r="D14" s="116">
        <v>8</v>
      </c>
      <c r="E14" s="116">
        <v>80.4</v>
      </c>
      <c r="F14" s="116">
        <v>306</v>
      </c>
      <c r="G14" s="116">
        <v>64</v>
      </c>
      <c r="H14" s="116">
        <v>34</v>
      </c>
      <c r="I14" s="116">
        <v>2.9</v>
      </c>
      <c r="J14" s="116">
        <v>98</v>
      </c>
      <c r="K14" s="116">
        <v>174</v>
      </c>
      <c r="L14" s="116"/>
      <c r="M14" s="116"/>
      <c r="N14" s="116"/>
      <c r="O14" s="116">
        <v>0.22</v>
      </c>
      <c r="P14" s="116">
        <v>0.18</v>
      </c>
      <c r="Q14" s="116">
        <v>143</v>
      </c>
      <c r="R14" s="116"/>
      <c r="S14" s="116"/>
      <c r="T14" s="116">
        <v>438</v>
      </c>
    </row>
    <row r="15" spans="1:20" ht="18.75" customHeight="1">
      <c r="A15" s="104" t="s">
        <v>198</v>
      </c>
      <c r="B15" s="138">
        <v>200</v>
      </c>
      <c r="C15" s="110"/>
      <c r="D15" s="111"/>
      <c r="E15" s="111">
        <v>46</v>
      </c>
      <c r="F15" s="111">
        <v>82</v>
      </c>
      <c r="G15" s="79"/>
      <c r="H15" s="79"/>
      <c r="I15" s="79"/>
      <c r="J15" s="79"/>
      <c r="K15" s="79"/>
      <c r="L15" s="79"/>
      <c r="M15" s="79"/>
      <c r="N15" s="79"/>
      <c r="O15" s="79"/>
      <c r="P15" s="79">
        <v>0.48</v>
      </c>
      <c r="Q15" s="79">
        <v>0.36</v>
      </c>
      <c r="R15" s="79">
        <v>0.8</v>
      </c>
      <c r="S15" s="79">
        <v>4.9</v>
      </c>
      <c r="T15" s="79">
        <v>643</v>
      </c>
    </row>
    <row r="16" spans="1:20" ht="17.25" customHeight="1">
      <c r="A16" s="115" t="s">
        <v>64</v>
      </c>
      <c r="B16" s="109">
        <v>60</v>
      </c>
      <c r="C16" s="110">
        <v>4.42</v>
      </c>
      <c r="D16" s="111">
        <v>2.7</v>
      </c>
      <c r="E16" s="111">
        <v>26.1</v>
      </c>
      <c r="F16" s="111">
        <v>92</v>
      </c>
      <c r="G16" s="79">
        <v>75</v>
      </c>
      <c r="H16" s="79">
        <v>20.6</v>
      </c>
      <c r="I16" s="79">
        <v>0.16</v>
      </c>
      <c r="J16" s="79">
        <v>77.4</v>
      </c>
      <c r="K16" s="79">
        <v>84.6</v>
      </c>
      <c r="L16" s="79"/>
      <c r="M16" s="79">
        <v>2E-05</v>
      </c>
      <c r="N16" s="79"/>
      <c r="O16" s="79">
        <v>0.24</v>
      </c>
      <c r="P16" s="79">
        <v>0.015</v>
      </c>
      <c r="Q16" s="79"/>
      <c r="R16" s="79"/>
      <c r="S16" s="79">
        <v>0.012</v>
      </c>
      <c r="T16" s="79" t="s">
        <v>199</v>
      </c>
    </row>
    <row r="17" spans="1:20" ht="18.75" customHeight="1">
      <c r="A17" s="115" t="s">
        <v>65</v>
      </c>
      <c r="B17" s="109">
        <v>30</v>
      </c>
      <c r="C17" s="111">
        <v>2.55</v>
      </c>
      <c r="D17" s="111">
        <v>0.99</v>
      </c>
      <c r="E17" s="111">
        <v>12.75</v>
      </c>
      <c r="F17" s="111">
        <v>77.7</v>
      </c>
      <c r="G17" s="79">
        <v>21.9</v>
      </c>
      <c r="H17" s="79">
        <v>12</v>
      </c>
      <c r="I17" s="79">
        <v>0.85</v>
      </c>
      <c r="J17" s="79">
        <v>37.5</v>
      </c>
      <c r="K17" s="79">
        <v>49.8</v>
      </c>
      <c r="L17" s="79"/>
      <c r="M17" s="79"/>
      <c r="N17" s="79">
        <v>0.015</v>
      </c>
      <c r="O17" s="79">
        <v>0.13</v>
      </c>
      <c r="P17" s="79">
        <v>0.01</v>
      </c>
      <c r="Q17" s="79"/>
      <c r="R17" s="79"/>
      <c r="S17" s="79">
        <v>0.012</v>
      </c>
      <c r="T17" s="79" t="s">
        <v>199</v>
      </c>
    </row>
    <row r="18" spans="1:20" ht="15.75">
      <c r="A18" s="140" t="s">
        <v>58</v>
      </c>
      <c r="B18" s="141">
        <f>SUM(B12:B17)</f>
        <v>800</v>
      </c>
      <c r="C18" s="142">
        <f aca="true" t="shared" si="2" ref="C18:S18">SUM(C12:C17)</f>
        <v>22.75</v>
      </c>
      <c r="D18" s="142">
        <f t="shared" si="2"/>
        <v>16.93</v>
      </c>
      <c r="E18" s="142">
        <f t="shared" si="2"/>
        <v>183.57</v>
      </c>
      <c r="F18" s="142">
        <f t="shared" si="2"/>
        <v>752.5</v>
      </c>
      <c r="G18" s="142">
        <f t="shared" si="2"/>
        <v>211.1</v>
      </c>
      <c r="H18" s="142">
        <f t="shared" si="2"/>
        <v>68.4</v>
      </c>
      <c r="I18" s="142">
        <f t="shared" si="2"/>
        <v>5.43</v>
      </c>
      <c r="J18" s="142">
        <f t="shared" si="2"/>
        <v>227.5</v>
      </c>
      <c r="K18" s="142">
        <f t="shared" si="2"/>
        <v>333.2</v>
      </c>
      <c r="L18" s="142">
        <f t="shared" si="2"/>
        <v>0</v>
      </c>
      <c r="M18" s="142">
        <f t="shared" si="2"/>
        <v>0.00031999999999999997</v>
      </c>
      <c r="N18" s="142">
        <f t="shared" si="2"/>
        <v>0.038</v>
      </c>
      <c r="O18" s="142">
        <f t="shared" si="2"/>
        <v>0.602</v>
      </c>
      <c r="P18" s="142">
        <f t="shared" si="2"/>
        <v>0.6880000000000001</v>
      </c>
      <c r="Q18" s="142">
        <f t="shared" si="2"/>
        <v>160.36</v>
      </c>
      <c r="R18" s="142">
        <f t="shared" si="2"/>
        <v>0.8</v>
      </c>
      <c r="S18" s="142">
        <f t="shared" si="2"/>
        <v>5.803999999999999</v>
      </c>
      <c r="T18" s="142"/>
    </row>
    <row r="19" spans="1:20" ht="15.75">
      <c r="A19" s="140" t="s">
        <v>4</v>
      </c>
      <c r="B19" s="112"/>
      <c r="C19" s="110"/>
      <c r="D19" s="111"/>
      <c r="E19" s="111"/>
      <c r="F19" s="111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5.75">
      <c r="A20" s="104" t="s">
        <v>128</v>
      </c>
      <c r="B20" s="112">
        <v>200</v>
      </c>
      <c r="C20" s="125">
        <v>6.4</v>
      </c>
      <c r="D20" s="125">
        <v>5</v>
      </c>
      <c r="E20" s="125">
        <v>22</v>
      </c>
      <c r="F20" s="125">
        <v>158</v>
      </c>
      <c r="G20" s="125">
        <v>208</v>
      </c>
      <c r="H20" s="125">
        <v>18</v>
      </c>
      <c r="I20" s="125">
        <v>0.2</v>
      </c>
      <c r="J20" s="125">
        <v>142</v>
      </c>
      <c r="K20" s="125">
        <v>80</v>
      </c>
      <c r="L20" s="125">
        <v>0.02</v>
      </c>
      <c r="M20" s="125">
        <v>0.004</v>
      </c>
      <c r="N20" s="125">
        <v>0.2</v>
      </c>
      <c r="O20" s="125">
        <v>0.06</v>
      </c>
      <c r="P20" s="125">
        <v>0.3</v>
      </c>
      <c r="Q20" s="125">
        <v>44</v>
      </c>
      <c r="R20" s="125">
        <v>1</v>
      </c>
      <c r="S20" s="125">
        <v>1.2</v>
      </c>
      <c r="T20" s="125" t="s">
        <v>199</v>
      </c>
    </row>
    <row r="21" spans="1:20" ht="15.75">
      <c r="A21" s="104" t="s">
        <v>66</v>
      </c>
      <c r="B21" s="109">
        <v>100</v>
      </c>
      <c r="C21" s="110">
        <v>0.9</v>
      </c>
      <c r="D21" s="111">
        <v>0.2</v>
      </c>
      <c r="E21" s="111">
        <v>8.1</v>
      </c>
      <c r="F21" s="111">
        <v>43</v>
      </c>
      <c r="G21" s="79">
        <v>34</v>
      </c>
      <c r="H21" s="79">
        <v>13</v>
      </c>
      <c r="I21" s="79">
        <v>0.3</v>
      </c>
      <c r="J21" s="79">
        <v>23</v>
      </c>
      <c r="K21" s="79">
        <v>97</v>
      </c>
      <c r="L21" s="79"/>
      <c r="M21" s="79">
        <v>0.0005</v>
      </c>
      <c r="N21" s="79">
        <v>0.017</v>
      </c>
      <c r="O21" s="79">
        <v>0.04</v>
      </c>
      <c r="P21" s="79">
        <v>0.03</v>
      </c>
      <c r="Q21" s="79">
        <v>8</v>
      </c>
      <c r="R21" s="79"/>
      <c r="S21" s="79">
        <v>20</v>
      </c>
      <c r="T21" s="79" t="s">
        <v>199</v>
      </c>
    </row>
    <row r="22" spans="1:20" ht="15.75">
      <c r="A22" s="140" t="s">
        <v>56</v>
      </c>
      <c r="B22" s="141">
        <v>300</v>
      </c>
      <c r="C22" s="142">
        <f aca="true" t="shared" si="3" ref="C22:S22">SUM(C20:C21)</f>
        <v>7.300000000000001</v>
      </c>
      <c r="D22" s="142">
        <f t="shared" si="3"/>
        <v>5.2</v>
      </c>
      <c r="E22" s="142">
        <f t="shared" si="3"/>
        <v>30.1</v>
      </c>
      <c r="F22" s="142">
        <f t="shared" si="3"/>
        <v>201</v>
      </c>
      <c r="G22" s="142">
        <f t="shared" si="3"/>
        <v>242</v>
      </c>
      <c r="H22" s="142">
        <f t="shared" si="3"/>
        <v>31</v>
      </c>
      <c r="I22" s="142">
        <f t="shared" si="3"/>
        <v>0.5</v>
      </c>
      <c r="J22" s="142">
        <f t="shared" si="3"/>
        <v>165</v>
      </c>
      <c r="K22" s="142">
        <f t="shared" si="3"/>
        <v>177</v>
      </c>
      <c r="L22" s="142">
        <f t="shared" si="3"/>
        <v>0.02</v>
      </c>
      <c r="M22" s="142">
        <f t="shared" si="3"/>
        <v>0.0045000000000000005</v>
      </c>
      <c r="N22" s="142">
        <f t="shared" si="3"/>
        <v>0.21700000000000003</v>
      </c>
      <c r="O22" s="142">
        <f t="shared" si="3"/>
        <v>0.1</v>
      </c>
      <c r="P22" s="142">
        <f t="shared" si="3"/>
        <v>0.32999999999999996</v>
      </c>
      <c r="Q22" s="142">
        <f t="shared" si="3"/>
        <v>52</v>
      </c>
      <c r="R22" s="142">
        <f t="shared" si="3"/>
        <v>1</v>
      </c>
      <c r="S22" s="142">
        <f t="shared" si="3"/>
        <v>21.2</v>
      </c>
      <c r="T22" s="142"/>
    </row>
    <row r="23" spans="1:20" ht="15.75">
      <c r="A23" s="9" t="s">
        <v>10</v>
      </c>
      <c r="B23" s="10"/>
      <c r="C23" s="50">
        <f aca="true" t="shared" si="4" ref="C23:S23">SUM(C10+C18+C22)</f>
        <v>49.86</v>
      </c>
      <c r="D23" s="50">
        <f t="shared" si="4"/>
        <v>45.14</v>
      </c>
      <c r="E23" s="50">
        <f t="shared" si="4"/>
        <v>263.07</v>
      </c>
      <c r="F23" s="50">
        <f t="shared" si="4"/>
        <v>1419.4</v>
      </c>
      <c r="G23" s="50">
        <f t="shared" si="4"/>
        <v>835.34</v>
      </c>
      <c r="H23" s="50">
        <f t="shared" si="4"/>
        <v>164.46</v>
      </c>
      <c r="I23" s="50">
        <f t="shared" si="4"/>
        <v>10.57</v>
      </c>
      <c r="J23" s="50">
        <f t="shared" si="4"/>
        <v>670.3</v>
      </c>
      <c r="K23" s="50">
        <f t="shared" si="4"/>
        <v>726.12</v>
      </c>
      <c r="L23" s="50">
        <f t="shared" si="4"/>
        <v>0.025</v>
      </c>
      <c r="M23" s="50">
        <f t="shared" si="4"/>
        <v>0.0053300000000000005</v>
      </c>
      <c r="N23" s="50">
        <f t="shared" si="4"/>
        <v>1.157</v>
      </c>
      <c r="O23" s="50">
        <f t="shared" si="4"/>
        <v>1.0402</v>
      </c>
      <c r="P23" s="50">
        <f t="shared" si="4"/>
        <v>1.6941000000000002</v>
      </c>
      <c r="Q23" s="50">
        <f t="shared" si="4"/>
        <v>591.76</v>
      </c>
      <c r="R23" s="50">
        <f t="shared" si="4"/>
        <v>5.8</v>
      </c>
      <c r="S23" s="50">
        <f t="shared" si="4"/>
        <v>38.178</v>
      </c>
      <c r="T23" s="50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3">
      <selection activeCell="A6" sqref="A6:T6"/>
    </sheetView>
  </sheetViews>
  <sheetFormatPr defaultColWidth="9.140625" defaultRowHeight="15"/>
  <cols>
    <col min="1" max="1" width="24.28125" style="1" customWidth="1"/>
    <col min="2" max="2" width="8.57421875" style="0" customWidth="1"/>
    <col min="3" max="3" width="6.8515625" style="0" customWidth="1"/>
    <col min="4" max="4" width="8.28125" style="0" customWidth="1"/>
    <col min="5" max="5" width="10.7109375" style="0" customWidth="1"/>
    <col min="6" max="6" width="7.00390625" style="0" customWidth="1"/>
    <col min="7" max="7" width="6.8515625" style="0" customWidth="1"/>
    <col min="8" max="8" width="7.421875" style="0" customWidth="1"/>
    <col min="9" max="11" width="6.140625" style="0" customWidth="1"/>
    <col min="12" max="12" width="7.421875" style="0" customWidth="1"/>
    <col min="13" max="13" width="9.57421875" style="0" customWidth="1"/>
    <col min="14" max="19" width="6.140625" style="0" customWidth="1"/>
    <col min="20" max="20" width="7.8515625" style="0" customWidth="1"/>
  </cols>
  <sheetData>
    <row r="1" spans="1:21" ht="18.75">
      <c r="A1" s="210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0" ht="15">
      <c r="A2" s="212" t="s">
        <v>0</v>
      </c>
      <c r="B2" s="25" t="s">
        <v>1</v>
      </c>
      <c r="C2" s="25" t="s">
        <v>5</v>
      </c>
      <c r="D2" s="25" t="s">
        <v>6</v>
      </c>
      <c r="E2" s="26" t="s">
        <v>7</v>
      </c>
      <c r="F2" s="213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18.75" customHeight="1">
      <c r="A3" s="212"/>
      <c r="B3" s="219" t="s">
        <v>9</v>
      </c>
      <c r="C3" s="220"/>
      <c r="D3" s="220"/>
      <c r="E3" s="220"/>
      <c r="F3" s="213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23" t="s">
        <v>90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3"/>
    </row>
    <row r="5" spans="1:21" ht="35.25" customHeight="1">
      <c r="A5" s="104" t="s">
        <v>202</v>
      </c>
      <c r="B5" s="105">
        <v>200</v>
      </c>
      <c r="C5" s="149">
        <v>9.4</v>
      </c>
      <c r="D5" s="154">
        <v>8.2</v>
      </c>
      <c r="E5" s="149">
        <v>21</v>
      </c>
      <c r="F5" s="149">
        <v>159.8</v>
      </c>
      <c r="G5" s="149">
        <v>112.9</v>
      </c>
      <c r="H5" s="149">
        <v>72.4</v>
      </c>
      <c r="I5" s="149">
        <v>0.1</v>
      </c>
      <c r="J5" s="149">
        <v>1.3</v>
      </c>
      <c r="K5" s="149">
        <v>7.4</v>
      </c>
      <c r="L5" s="149">
        <v>0.01</v>
      </c>
      <c r="M5" s="149">
        <v>0.0006</v>
      </c>
      <c r="N5" s="149">
        <v>0.6</v>
      </c>
      <c r="O5" s="149">
        <v>0.1</v>
      </c>
      <c r="P5" s="149">
        <v>0.3</v>
      </c>
      <c r="Q5" s="149">
        <v>146</v>
      </c>
      <c r="R5" s="149">
        <v>2</v>
      </c>
      <c r="S5" s="149">
        <v>0.1</v>
      </c>
      <c r="T5" s="108">
        <v>98</v>
      </c>
      <c r="U5" s="155"/>
    </row>
    <row r="6" spans="1:21" ht="32.25" customHeight="1">
      <c r="A6" s="104" t="s">
        <v>138</v>
      </c>
      <c r="B6" s="109">
        <v>20</v>
      </c>
      <c r="C6" s="110">
        <v>4.64</v>
      </c>
      <c r="D6" s="111">
        <v>5.9</v>
      </c>
      <c r="E6" s="111"/>
      <c r="F6" s="111">
        <v>72.8</v>
      </c>
      <c r="G6" s="79">
        <v>176</v>
      </c>
      <c r="H6" s="79">
        <v>7</v>
      </c>
      <c r="I6" s="79">
        <v>0.2</v>
      </c>
      <c r="J6" s="79">
        <v>100</v>
      </c>
      <c r="K6" s="79">
        <v>17.6</v>
      </c>
      <c r="L6" s="79"/>
      <c r="M6" s="79">
        <v>0.003</v>
      </c>
      <c r="N6" s="79"/>
      <c r="O6" s="79">
        <v>0.008</v>
      </c>
      <c r="P6" s="79">
        <v>0.006</v>
      </c>
      <c r="Q6" s="79">
        <v>57.6</v>
      </c>
      <c r="R6" s="79" t="s">
        <v>109</v>
      </c>
      <c r="S6" s="79">
        <v>0.0144</v>
      </c>
      <c r="T6" s="108" t="s">
        <v>192</v>
      </c>
      <c r="U6" s="155"/>
    </row>
    <row r="7" spans="1:21" ht="17.25" customHeight="1">
      <c r="A7" s="104" t="s">
        <v>237</v>
      </c>
      <c r="B7" s="109">
        <v>100</v>
      </c>
      <c r="C7" s="156">
        <v>5.04</v>
      </c>
      <c r="D7" s="156">
        <v>4.5</v>
      </c>
      <c r="E7" s="156">
        <v>104</v>
      </c>
      <c r="F7" s="149">
        <v>311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244"/>
      <c r="U7" s="245"/>
    </row>
    <row r="8" spans="1:21" ht="15.75">
      <c r="A8" s="118" t="s">
        <v>114</v>
      </c>
      <c r="B8" s="138">
        <v>200</v>
      </c>
      <c r="C8" s="111">
        <v>2.6</v>
      </c>
      <c r="D8" s="111">
        <v>3.8</v>
      </c>
      <c r="E8" s="111">
        <v>22.4</v>
      </c>
      <c r="F8" s="111">
        <v>112.4</v>
      </c>
      <c r="G8" s="79">
        <v>222</v>
      </c>
      <c r="H8" s="79">
        <v>11.4</v>
      </c>
      <c r="I8" s="79">
        <v>0.2</v>
      </c>
      <c r="J8" s="79">
        <v>14</v>
      </c>
      <c r="K8" s="79">
        <v>68</v>
      </c>
      <c r="L8" s="79"/>
      <c r="M8" s="79"/>
      <c r="N8" s="79"/>
      <c r="O8" s="79">
        <v>0.06</v>
      </c>
      <c r="P8" s="79">
        <v>0.26</v>
      </c>
      <c r="Q8" s="79">
        <v>26.58</v>
      </c>
      <c r="R8" s="79">
        <v>1.2</v>
      </c>
      <c r="S8" s="79">
        <v>1.04</v>
      </c>
      <c r="T8" s="125">
        <v>689</v>
      </c>
      <c r="U8" s="155"/>
    </row>
    <row r="9" spans="1:21" ht="15.75">
      <c r="A9" s="118" t="s">
        <v>64</v>
      </c>
      <c r="B9" s="109">
        <v>60</v>
      </c>
      <c r="C9" s="110">
        <v>4.42</v>
      </c>
      <c r="D9" s="111">
        <v>2.7</v>
      </c>
      <c r="E9" s="111">
        <v>26.1</v>
      </c>
      <c r="F9" s="111">
        <v>92</v>
      </c>
      <c r="G9" s="79">
        <v>75</v>
      </c>
      <c r="H9" s="79">
        <v>20.6</v>
      </c>
      <c r="I9" s="79">
        <v>0.16</v>
      </c>
      <c r="J9" s="79">
        <v>77.4</v>
      </c>
      <c r="K9" s="79">
        <v>84.6</v>
      </c>
      <c r="L9" s="79"/>
      <c r="M9" s="79">
        <v>2E-05</v>
      </c>
      <c r="N9" s="79"/>
      <c r="O9" s="79">
        <v>0.24</v>
      </c>
      <c r="P9" s="79">
        <v>0.015</v>
      </c>
      <c r="Q9" s="79"/>
      <c r="R9" s="79"/>
      <c r="S9" s="79">
        <v>0.012</v>
      </c>
      <c r="T9" s="139" t="s">
        <v>199</v>
      </c>
      <c r="U9" s="155"/>
    </row>
    <row r="10" spans="1:21" ht="15.75">
      <c r="A10" s="118" t="s">
        <v>65</v>
      </c>
      <c r="B10" s="109">
        <v>20</v>
      </c>
      <c r="C10" s="110">
        <v>1.7</v>
      </c>
      <c r="D10" s="111">
        <v>0.66</v>
      </c>
      <c r="E10" s="111">
        <v>8.5</v>
      </c>
      <c r="F10" s="111">
        <v>51.8</v>
      </c>
      <c r="G10" s="79">
        <v>14.6</v>
      </c>
      <c r="H10" s="79">
        <v>8</v>
      </c>
      <c r="I10" s="79">
        <v>0.57</v>
      </c>
      <c r="J10" s="79">
        <v>25</v>
      </c>
      <c r="K10" s="79">
        <v>33.2</v>
      </c>
      <c r="L10" s="79"/>
      <c r="M10" s="79"/>
      <c r="N10" s="79">
        <v>0.001</v>
      </c>
      <c r="O10" s="79">
        <v>0.086</v>
      </c>
      <c r="P10" s="79">
        <v>0.0066</v>
      </c>
      <c r="Q10" s="79"/>
      <c r="R10" s="79"/>
      <c r="S10" s="79">
        <v>0.008</v>
      </c>
      <c r="T10" s="79" t="s">
        <v>199</v>
      </c>
      <c r="U10" s="155"/>
    </row>
    <row r="11" spans="1:21" ht="15.75">
      <c r="A11" s="140" t="s">
        <v>55</v>
      </c>
      <c r="B11" s="114">
        <v>510</v>
      </c>
      <c r="C11" s="142">
        <f aca="true" t="shared" si="0" ref="C11:I11">SUM(C5:C10)</f>
        <v>27.8</v>
      </c>
      <c r="D11" s="142">
        <f t="shared" si="0"/>
        <v>25.76</v>
      </c>
      <c r="E11" s="142">
        <f t="shared" si="0"/>
        <v>182</v>
      </c>
      <c r="F11" s="142">
        <f t="shared" si="0"/>
        <v>799.8</v>
      </c>
      <c r="G11" s="142">
        <f t="shared" si="0"/>
        <v>600.5</v>
      </c>
      <c r="H11" s="142">
        <f t="shared" si="0"/>
        <v>119.4</v>
      </c>
      <c r="I11" s="142">
        <f t="shared" si="0"/>
        <v>1.23</v>
      </c>
      <c r="J11" s="142">
        <f aca="true" t="shared" si="1" ref="J11:S11">SUM(J5:J10)</f>
        <v>217.7</v>
      </c>
      <c r="K11" s="142">
        <f t="shared" si="1"/>
        <v>210.8</v>
      </c>
      <c r="L11" s="142">
        <f t="shared" si="1"/>
        <v>0.01</v>
      </c>
      <c r="M11" s="142">
        <f t="shared" si="1"/>
        <v>0.00362</v>
      </c>
      <c r="N11" s="142">
        <f t="shared" si="1"/>
        <v>0.601</v>
      </c>
      <c r="O11" s="142">
        <f t="shared" si="1"/>
        <v>0.494</v>
      </c>
      <c r="P11" s="142">
        <f t="shared" si="1"/>
        <v>0.5876000000000001</v>
      </c>
      <c r="Q11" s="142">
        <f t="shared" si="1"/>
        <v>230.18</v>
      </c>
      <c r="R11" s="142">
        <f t="shared" si="1"/>
        <v>3.2</v>
      </c>
      <c r="S11" s="142">
        <f t="shared" si="1"/>
        <v>1.1744</v>
      </c>
      <c r="T11" s="142"/>
      <c r="U11" s="155"/>
    </row>
    <row r="12" spans="1:21" ht="15.75">
      <c r="A12" s="140" t="s">
        <v>3</v>
      </c>
      <c r="B12" s="109"/>
      <c r="C12" s="110"/>
      <c r="D12" s="111"/>
      <c r="E12" s="111"/>
      <c r="F12" s="111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155"/>
    </row>
    <row r="13" spans="1:21" ht="31.5">
      <c r="A13" s="129" t="s">
        <v>140</v>
      </c>
      <c r="B13" s="130">
        <v>60</v>
      </c>
      <c r="C13" s="111">
        <v>1.02</v>
      </c>
      <c r="D13" s="111">
        <v>3.64</v>
      </c>
      <c r="E13" s="111">
        <v>5.64</v>
      </c>
      <c r="F13" s="111">
        <v>50.76</v>
      </c>
      <c r="G13" s="79">
        <v>25.84</v>
      </c>
      <c r="H13" s="79">
        <v>4.93</v>
      </c>
      <c r="I13" s="79"/>
      <c r="J13" s="131"/>
      <c r="K13" s="131">
        <v>96</v>
      </c>
      <c r="L13" s="131"/>
      <c r="M13" s="131"/>
      <c r="N13" s="131"/>
      <c r="O13" s="131"/>
      <c r="P13" s="131">
        <v>0.0003</v>
      </c>
      <c r="Q13" s="131">
        <v>1.14</v>
      </c>
      <c r="R13" s="131"/>
      <c r="S13" s="131">
        <v>3.11</v>
      </c>
      <c r="T13" s="132" t="s">
        <v>191</v>
      </c>
      <c r="U13" s="155"/>
    </row>
    <row r="14" spans="1:21" ht="60.75" customHeight="1">
      <c r="A14" s="133" t="s">
        <v>119</v>
      </c>
      <c r="B14" s="157">
        <v>250</v>
      </c>
      <c r="C14" s="135">
        <v>2.25</v>
      </c>
      <c r="D14" s="135">
        <v>3</v>
      </c>
      <c r="E14" s="135">
        <v>4.75</v>
      </c>
      <c r="F14" s="135">
        <v>109</v>
      </c>
      <c r="G14" s="136">
        <v>7.72</v>
      </c>
      <c r="H14" s="136">
        <v>4.27</v>
      </c>
      <c r="I14" s="136">
        <v>0.56</v>
      </c>
      <c r="J14" s="136">
        <v>13.75</v>
      </c>
      <c r="K14" s="136">
        <v>16.3</v>
      </c>
      <c r="L14" s="136">
        <v>0.005</v>
      </c>
      <c r="M14" s="136"/>
      <c r="N14" s="136">
        <v>0.3</v>
      </c>
      <c r="O14" s="136">
        <v>0.003</v>
      </c>
      <c r="P14" s="136">
        <v>0.02</v>
      </c>
      <c r="Q14" s="136">
        <v>113.8</v>
      </c>
      <c r="R14" s="136">
        <v>0.015</v>
      </c>
      <c r="S14" s="136">
        <v>0.2</v>
      </c>
      <c r="T14" s="136">
        <v>124</v>
      </c>
      <c r="U14" s="155"/>
    </row>
    <row r="15" spans="1:21" ht="31.5" customHeight="1">
      <c r="A15" s="118" t="s">
        <v>122</v>
      </c>
      <c r="B15" s="105">
        <v>100</v>
      </c>
      <c r="C15" s="111">
        <v>14.6</v>
      </c>
      <c r="D15" s="111">
        <v>6.8</v>
      </c>
      <c r="E15" s="111">
        <v>3.1</v>
      </c>
      <c r="F15" s="111">
        <v>129.6</v>
      </c>
      <c r="G15" s="126">
        <v>97.09</v>
      </c>
      <c r="H15" s="126">
        <v>60.74</v>
      </c>
      <c r="I15" s="79">
        <v>2.9</v>
      </c>
      <c r="J15" s="79">
        <v>69.2</v>
      </c>
      <c r="K15" s="79">
        <v>153.6</v>
      </c>
      <c r="L15" s="79">
        <v>0.005</v>
      </c>
      <c r="M15" s="79">
        <v>0.015</v>
      </c>
      <c r="N15" s="79">
        <v>0.4</v>
      </c>
      <c r="O15" s="79">
        <v>0.009</v>
      </c>
      <c r="P15" s="79">
        <v>0.0011</v>
      </c>
      <c r="Q15" s="79">
        <v>189.6</v>
      </c>
      <c r="R15" s="79">
        <v>2.3</v>
      </c>
      <c r="S15" s="79"/>
      <c r="T15" s="146">
        <v>451</v>
      </c>
      <c r="U15" s="155"/>
    </row>
    <row r="16" spans="1:21" ht="15" customHeight="1">
      <c r="A16" s="104" t="s">
        <v>73</v>
      </c>
      <c r="B16" s="109">
        <v>150</v>
      </c>
      <c r="C16" s="110">
        <v>5.25</v>
      </c>
      <c r="D16" s="111">
        <v>6.9</v>
      </c>
      <c r="E16" s="111">
        <v>35.9</v>
      </c>
      <c r="F16" s="111">
        <v>238.8</v>
      </c>
      <c r="G16" s="79">
        <v>24.25</v>
      </c>
      <c r="H16" s="79">
        <v>25</v>
      </c>
      <c r="I16" s="79">
        <v>1.05</v>
      </c>
      <c r="J16" s="79">
        <v>180</v>
      </c>
      <c r="K16" s="79">
        <v>98.2</v>
      </c>
      <c r="L16" s="79">
        <v>0.0223</v>
      </c>
      <c r="M16" s="79">
        <v>0.004</v>
      </c>
      <c r="N16" s="79">
        <v>0.5</v>
      </c>
      <c r="O16" s="79">
        <v>0.01</v>
      </c>
      <c r="P16" s="79">
        <v>0.12</v>
      </c>
      <c r="Q16" s="79">
        <v>27.45</v>
      </c>
      <c r="R16" s="79"/>
      <c r="S16" s="79"/>
      <c r="T16" s="79">
        <v>186</v>
      </c>
      <c r="U16" s="155"/>
    </row>
    <row r="17" spans="1:21" ht="15.75">
      <c r="A17" s="118" t="s">
        <v>95</v>
      </c>
      <c r="B17" s="109">
        <v>200</v>
      </c>
      <c r="C17" s="116">
        <v>0.6</v>
      </c>
      <c r="D17" s="116"/>
      <c r="E17" s="116">
        <v>33</v>
      </c>
      <c r="F17" s="116">
        <v>136</v>
      </c>
      <c r="G17" s="116">
        <v>10</v>
      </c>
      <c r="H17" s="116">
        <v>14</v>
      </c>
      <c r="I17" s="116">
        <v>0.4</v>
      </c>
      <c r="J17" s="116">
        <v>30</v>
      </c>
      <c r="K17" s="116">
        <v>104</v>
      </c>
      <c r="L17" s="116"/>
      <c r="M17" s="116"/>
      <c r="N17" s="116"/>
      <c r="O17" s="116">
        <v>0.04</v>
      </c>
      <c r="P17" s="116">
        <v>0.08</v>
      </c>
      <c r="Q17" s="116">
        <v>100</v>
      </c>
      <c r="R17" s="116"/>
      <c r="S17" s="116">
        <v>19</v>
      </c>
      <c r="T17" s="116" t="s">
        <v>199</v>
      </c>
      <c r="U17" s="155"/>
    </row>
    <row r="18" spans="1:21" ht="15.75">
      <c r="A18" s="115" t="s">
        <v>64</v>
      </c>
      <c r="B18" s="109">
        <v>30</v>
      </c>
      <c r="C18" s="110">
        <v>2.21</v>
      </c>
      <c r="D18" s="111">
        <v>1.35</v>
      </c>
      <c r="E18" s="111">
        <v>13.05</v>
      </c>
      <c r="F18" s="111">
        <v>82.2</v>
      </c>
      <c r="G18" s="79">
        <v>37.5</v>
      </c>
      <c r="H18" s="79">
        <v>12.3</v>
      </c>
      <c r="I18" s="79">
        <v>0.08</v>
      </c>
      <c r="J18" s="79">
        <v>38.7</v>
      </c>
      <c r="K18" s="79">
        <v>42.3</v>
      </c>
      <c r="L18" s="79"/>
      <c r="M18" s="79">
        <v>1E-05</v>
      </c>
      <c r="N18" s="79"/>
      <c r="O18" s="79">
        <v>0.12</v>
      </c>
      <c r="P18" s="79">
        <v>0.0075</v>
      </c>
      <c r="Q18" s="79"/>
      <c r="R18" s="79"/>
      <c r="S18" s="79">
        <v>0.006</v>
      </c>
      <c r="T18" s="79" t="s">
        <v>199</v>
      </c>
      <c r="U18" s="155"/>
    </row>
    <row r="19" spans="1:21" ht="15.75">
      <c r="A19" s="115" t="s">
        <v>65</v>
      </c>
      <c r="B19" s="109">
        <v>30</v>
      </c>
      <c r="C19" s="111">
        <v>2.55</v>
      </c>
      <c r="D19" s="111">
        <v>0.99</v>
      </c>
      <c r="E19" s="111">
        <v>12.75</v>
      </c>
      <c r="F19" s="111">
        <v>77.7</v>
      </c>
      <c r="G19" s="79">
        <v>21.9</v>
      </c>
      <c r="H19" s="79">
        <v>12</v>
      </c>
      <c r="I19" s="79">
        <v>0.85</v>
      </c>
      <c r="J19" s="79">
        <v>37.5</v>
      </c>
      <c r="K19" s="79">
        <v>49.8</v>
      </c>
      <c r="L19" s="79"/>
      <c r="M19" s="79"/>
      <c r="N19" s="79">
        <v>0.015</v>
      </c>
      <c r="O19" s="79">
        <v>0.13</v>
      </c>
      <c r="P19" s="79">
        <v>0.01</v>
      </c>
      <c r="Q19" s="79"/>
      <c r="R19" s="79"/>
      <c r="S19" s="79">
        <v>0.012</v>
      </c>
      <c r="T19" s="158" t="s">
        <v>199</v>
      </c>
      <c r="U19" s="159"/>
    </row>
    <row r="20" spans="1:21" ht="15.75">
      <c r="A20" s="140" t="s">
        <v>58</v>
      </c>
      <c r="B20" s="114">
        <f>SUM(B13:B19)</f>
        <v>820</v>
      </c>
      <c r="C20" s="160">
        <f>SUM(C13:C19)</f>
        <v>28.480000000000004</v>
      </c>
      <c r="D20" s="160">
        <f aca="true" t="shared" si="2" ref="D20:S20">SUM(D13:D19)</f>
        <v>22.680000000000003</v>
      </c>
      <c r="E20" s="160">
        <f t="shared" si="2"/>
        <v>108.19</v>
      </c>
      <c r="F20" s="160">
        <f t="shared" si="2"/>
        <v>824.0600000000002</v>
      </c>
      <c r="G20" s="160">
        <f t="shared" si="2"/>
        <v>224.3</v>
      </c>
      <c r="H20" s="160">
        <f t="shared" si="2"/>
        <v>133.24</v>
      </c>
      <c r="I20" s="160">
        <f t="shared" si="2"/>
        <v>5.84</v>
      </c>
      <c r="J20" s="160">
        <f t="shared" si="2"/>
        <v>369.15</v>
      </c>
      <c r="K20" s="160">
        <f t="shared" si="2"/>
        <v>560.1999999999999</v>
      </c>
      <c r="L20" s="160">
        <f t="shared" si="2"/>
        <v>0.0323</v>
      </c>
      <c r="M20" s="160">
        <f t="shared" si="2"/>
        <v>0.01901</v>
      </c>
      <c r="N20" s="160">
        <f t="shared" si="2"/>
        <v>1.2149999999999999</v>
      </c>
      <c r="O20" s="160">
        <f t="shared" si="2"/>
        <v>0.312</v>
      </c>
      <c r="P20" s="160">
        <f t="shared" si="2"/>
        <v>0.2389</v>
      </c>
      <c r="Q20" s="160">
        <f t="shared" si="2"/>
        <v>431.98999999999995</v>
      </c>
      <c r="R20" s="160">
        <f t="shared" si="2"/>
        <v>2.315</v>
      </c>
      <c r="S20" s="160">
        <f t="shared" si="2"/>
        <v>22.328</v>
      </c>
      <c r="T20" s="142"/>
      <c r="U20" s="159"/>
    </row>
    <row r="21" spans="1:21" ht="15.75">
      <c r="A21" s="140" t="s">
        <v>4</v>
      </c>
      <c r="B21" s="109"/>
      <c r="C21" s="110"/>
      <c r="D21" s="111"/>
      <c r="E21" s="111"/>
      <c r="F21" s="11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55"/>
    </row>
    <row r="22" spans="1:21" ht="15.75">
      <c r="A22" s="104" t="s">
        <v>71</v>
      </c>
      <c r="B22" s="138">
        <v>100</v>
      </c>
      <c r="C22" s="136">
        <v>0.4</v>
      </c>
      <c r="D22" s="136">
        <v>0.3</v>
      </c>
      <c r="E22" s="136">
        <v>10.3</v>
      </c>
      <c r="F22" s="136">
        <v>57</v>
      </c>
      <c r="G22" s="139">
        <v>19</v>
      </c>
      <c r="H22" s="139">
        <v>12</v>
      </c>
      <c r="I22" s="139">
        <v>0.3</v>
      </c>
      <c r="J22" s="139">
        <v>16</v>
      </c>
      <c r="K22" s="139">
        <v>55</v>
      </c>
      <c r="L22" s="139">
        <v>0.001</v>
      </c>
      <c r="M22" s="139">
        <v>0.001</v>
      </c>
      <c r="N22" s="139">
        <v>0.1</v>
      </c>
      <c r="O22" s="139">
        <v>0.02</v>
      </c>
      <c r="P22" s="139">
        <v>0.03</v>
      </c>
      <c r="Q22" s="139">
        <v>2</v>
      </c>
      <c r="R22" s="139">
        <v>0.9</v>
      </c>
      <c r="S22" s="139">
        <v>15</v>
      </c>
      <c r="T22" s="79" t="s">
        <v>199</v>
      </c>
      <c r="U22" s="155"/>
    </row>
    <row r="23" spans="1:21" ht="27">
      <c r="A23" s="104" t="s">
        <v>196</v>
      </c>
      <c r="B23" s="138">
        <v>30</v>
      </c>
      <c r="C23" s="161">
        <v>1.86</v>
      </c>
      <c r="D23" s="136">
        <v>5.43</v>
      </c>
      <c r="E23" s="136">
        <v>19.77</v>
      </c>
      <c r="F23" s="136">
        <v>135</v>
      </c>
      <c r="G23" s="139">
        <v>11.1</v>
      </c>
      <c r="H23" s="139">
        <v>9.9</v>
      </c>
      <c r="I23" s="139">
        <v>0.77</v>
      </c>
      <c r="J23" s="139">
        <v>41.4</v>
      </c>
      <c r="K23" s="139">
        <v>42.6</v>
      </c>
      <c r="L23" s="139"/>
      <c r="M23" s="139"/>
      <c r="N23" s="139"/>
      <c r="O23" s="139">
        <v>0.021</v>
      </c>
      <c r="P23" s="139">
        <v>0.07</v>
      </c>
      <c r="Q23" s="139">
        <v>1.5</v>
      </c>
      <c r="R23" s="139"/>
      <c r="S23" s="139"/>
      <c r="T23" s="79" t="s">
        <v>199</v>
      </c>
      <c r="U23" s="155"/>
    </row>
    <row r="24" spans="1:21" ht="15.75">
      <c r="A24" s="115" t="s">
        <v>186</v>
      </c>
      <c r="B24" s="109">
        <v>200</v>
      </c>
      <c r="C24" s="110">
        <v>5.8</v>
      </c>
      <c r="D24" s="111">
        <v>6.4</v>
      </c>
      <c r="E24" s="111">
        <v>9.4</v>
      </c>
      <c r="F24" s="111">
        <v>120</v>
      </c>
      <c r="G24" s="79">
        <v>240</v>
      </c>
      <c r="H24" s="79">
        <v>28</v>
      </c>
      <c r="I24" s="79">
        <v>0.2</v>
      </c>
      <c r="J24" s="79">
        <v>180</v>
      </c>
      <c r="K24" s="79">
        <v>180</v>
      </c>
      <c r="L24" s="79">
        <v>0.018</v>
      </c>
      <c r="M24" s="79">
        <v>0.004</v>
      </c>
      <c r="N24" s="79">
        <v>0.4</v>
      </c>
      <c r="O24" s="79">
        <v>0.08</v>
      </c>
      <c r="P24" s="79">
        <v>0.3</v>
      </c>
      <c r="Q24" s="79">
        <v>44</v>
      </c>
      <c r="R24" s="79">
        <v>0.1</v>
      </c>
      <c r="S24" s="79">
        <v>2.6</v>
      </c>
      <c r="T24" s="79" t="s">
        <v>199</v>
      </c>
      <c r="U24" s="155"/>
    </row>
    <row r="25" spans="1:21" ht="15.75">
      <c r="A25" s="140" t="s">
        <v>56</v>
      </c>
      <c r="B25" s="114">
        <v>330</v>
      </c>
      <c r="C25" s="142">
        <f aca="true" t="shared" si="3" ref="C25:S25">SUM(C22:C24)</f>
        <v>8.06</v>
      </c>
      <c r="D25" s="142">
        <f t="shared" si="3"/>
        <v>12.129999999999999</v>
      </c>
      <c r="E25" s="142">
        <f t="shared" si="3"/>
        <v>39.47</v>
      </c>
      <c r="F25" s="142">
        <f t="shared" si="3"/>
        <v>312</v>
      </c>
      <c r="G25" s="142">
        <f t="shared" si="3"/>
        <v>270.1</v>
      </c>
      <c r="H25" s="142">
        <f t="shared" si="3"/>
        <v>49.9</v>
      </c>
      <c r="I25" s="142">
        <f t="shared" si="3"/>
        <v>1.27</v>
      </c>
      <c r="J25" s="142">
        <f t="shared" si="3"/>
        <v>237.4</v>
      </c>
      <c r="K25" s="142">
        <f t="shared" si="3"/>
        <v>277.6</v>
      </c>
      <c r="L25" s="142">
        <f t="shared" si="3"/>
        <v>0.019</v>
      </c>
      <c r="M25" s="142">
        <f t="shared" si="3"/>
        <v>0.005</v>
      </c>
      <c r="N25" s="142">
        <f t="shared" si="3"/>
        <v>0.5</v>
      </c>
      <c r="O25" s="142">
        <f t="shared" si="3"/>
        <v>0.121</v>
      </c>
      <c r="P25" s="142">
        <f t="shared" si="3"/>
        <v>0.4</v>
      </c>
      <c r="Q25" s="142">
        <f t="shared" si="3"/>
        <v>47.5</v>
      </c>
      <c r="R25" s="142">
        <f t="shared" si="3"/>
        <v>1</v>
      </c>
      <c r="S25" s="142">
        <f t="shared" si="3"/>
        <v>17.6</v>
      </c>
      <c r="T25" s="142"/>
      <c r="U25" s="155"/>
    </row>
    <row r="26" spans="1:20" ht="15.75">
      <c r="A26" s="9" t="s">
        <v>10</v>
      </c>
      <c r="B26" s="10"/>
      <c r="C26" s="50">
        <f aca="true" t="shared" si="4" ref="C26:S26">SUM(C11+C20+C25)</f>
        <v>64.34</v>
      </c>
      <c r="D26" s="50">
        <f t="shared" si="4"/>
        <v>60.57000000000001</v>
      </c>
      <c r="E26" s="50">
        <f t="shared" si="4"/>
        <v>329.65999999999997</v>
      </c>
      <c r="F26" s="50">
        <f t="shared" si="4"/>
        <v>1935.8600000000001</v>
      </c>
      <c r="G26" s="50">
        <f t="shared" si="4"/>
        <v>1094.9</v>
      </c>
      <c r="H26" s="50">
        <f t="shared" si="4"/>
        <v>302.54</v>
      </c>
      <c r="I26" s="50">
        <f t="shared" si="4"/>
        <v>8.34</v>
      </c>
      <c r="J26" s="50">
        <f t="shared" si="4"/>
        <v>824.2499999999999</v>
      </c>
      <c r="K26" s="50">
        <f t="shared" si="4"/>
        <v>1048.6</v>
      </c>
      <c r="L26" s="50">
        <f t="shared" si="4"/>
        <v>0.06130000000000001</v>
      </c>
      <c r="M26" s="50">
        <f t="shared" si="4"/>
        <v>0.02763</v>
      </c>
      <c r="N26" s="50">
        <f t="shared" si="4"/>
        <v>2.316</v>
      </c>
      <c r="O26" s="50">
        <f t="shared" si="4"/>
        <v>0.927</v>
      </c>
      <c r="P26" s="50">
        <f t="shared" si="4"/>
        <v>1.2265000000000001</v>
      </c>
      <c r="Q26" s="50">
        <f t="shared" si="4"/>
        <v>709.67</v>
      </c>
      <c r="R26" s="50">
        <f t="shared" si="4"/>
        <v>6.515000000000001</v>
      </c>
      <c r="S26" s="50">
        <f t="shared" si="4"/>
        <v>41.1024</v>
      </c>
      <c r="T26" s="50"/>
    </row>
  </sheetData>
  <sheetProtection/>
  <mergeCells count="20"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T7:U7"/>
    <mergeCell ref="A1:U1"/>
    <mergeCell ref="G2:T2"/>
    <mergeCell ref="A2:A3"/>
    <mergeCell ref="F2:F3"/>
    <mergeCell ref="B3:E3"/>
    <mergeCell ref="G3:G4"/>
    <mergeCell ref="H3:H4"/>
    <mergeCell ref="I3:I4"/>
    <mergeCell ref="J3:J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5"/>
  <cols>
    <col min="1" max="1" width="26.140625" style="1" customWidth="1"/>
    <col min="2" max="2" width="7.140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1" width="6.57421875" style="0" customWidth="1"/>
    <col min="12" max="12" width="7.140625" style="0" customWidth="1"/>
    <col min="13" max="13" width="8.421875" style="0" customWidth="1"/>
    <col min="14" max="14" width="6.57421875" style="0" customWidth="1"/>
    <col min="15" max="15" width="8.28125" style="0" customWidth="1"/>
    <col min="16" max="17" width="6.57421875" style="0" customWidth="1"/>
    <col min="18" max="18" width="7.421875" style="0" customWidth="1"/>
    <col min="19" max="19" width="6.57421875" style="0" customWidth="1"/>
    <col min="20" max="20" width="7.28125" style="0" customWidth="1"/>
  </cols>
  <sheetData>
    <row r="1" spans="1:20" ht="18.75">
      <c r="A1" s="210" t="s">
        <v>17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31.5">
      <c r="A2" s="212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246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15" customHeight="1">
      <c r="A3" s="212"/>
      <c r="B3" s="212" t="s">
        <v>9</v>
      </c>
      <c r="C3" s="247"/>
      <c r="D3" s="247"/>
      <c r="E3" s="247"/>
      <c r="F3" s="246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23" t="s">
        <v>90</v>
      </c>
    </row>
    <row r="4" spans="1:20" ht="15.75" customHeight="1">
      <c r="A4" s="7" t="s">
        <v>2</v>
      </c>
      <c r="B4" s="8"/>
      <c r="C4" s="4"/>
      <c r="D4" s="4"/>
      <c r="E4" s="4"/>
      <c r="F4" s="4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3"/>
    </row>
    <row r="5" spans="1:20" ht="33.75" customHeight="1">
      <c r="A5" s="104" t="s">
        <v>235</v>
      </c>
      <c r="B5" s="105">
        <v>150</v>
      </c>
      <c r="C5" s="111">
        <v>15.2</v>
      </c>
      <c r="D5" s="111">
        <v>7.2</v>
      </c>
      <c r="E5" s="111">
        <v>30</v>
      </c>
      <c r="F5" s="111">
        <v>172</v>
      </c>
      <c r="G5" s="126">
        <v>290.5</v>
      </c>
      <c r="H5" s="126">
        <v>6.6</v>
      </c>
      <c r="I5" s="79">
        <v>0.1</v>
      </c>
      <c r="J5" s="79">
        <v>140</v>
      </c>
      <c r="K5" s="79">
        <v>19</v>
      </c>
      <c r="L5" s="79">
        <v>0.0008</v>
      </c>
      <c r="M5" s="79">
        <v>0.01</v>
      </c>
      <c r="N5" s="79">
        <v>0.059</v>
      </c>
      <c r="O5" s="79">
        <v>0.0008</v>
      </c>
      <c r="P5" s="79">
        <v>0.2</v>
      </c>
      <c r="Q5" s="79">
        <v>89.9</v>
      </c>
      <c r="R5" s="79">
        <v>1.85</v>
      </c>
      <c r="S5" s="79"/>
      <c r="T5" s="79">
        <v>366</v>
      </c>
    </row>
    <row r="6" spans="1:20" ht="18.75" customHeight="1">
      <c r="A6" s="118" t="s">
        <v>107</v>
      </c>
      <c r="B6" s="109">
        <v>100</v>
      </c>
      <c r="C6" s="110">
        <v>0.8</v>
      </c>
      <c r="D6" s="111">
        <v>0.2</v>
      </c>
      <c r="E6" s="111">
        <v>7.5</v>
      </c>
      <c r="F6" s="111">
        <v>53</v>
      </c>
      <c r="G6" s="79">
        <v>35</v>
      </c>
      <c r="H6" s="79">
        <v>11</v>
      </c>
      <c r="I6" s="79">
        <v>0.1</v>
      </c>
      <c r="J6" s="79">
        <v>17</v>
      </c>
      <c r="K6" s="79">
        <v>55</v>
      </c>
      <c r="L6" s="79">
        <v>0.003</v>
      </c>
      <c r="M6" s="79">
        <v>0.0001</v>
      </c>
      <c r="N6" s="79">
        <v>0.015</v>
      </c>
      <c r="O6" s="79">
        <v>0.006</v>
      </c>
      <c r="P6" s="79">
        <v>0.003</v>
      </c>
      <c r="Q6" s="79">
        <v>10</v>
      </c>
      <c r="R6" s="79"/>
      <c r="S6" s="79">
        <v>21</v>
      </c>
      <c r="T6" s="79" t="s">
        <v>199</v>
      </c>
    </row>
    <row r="7" spans="1:20" ht="15.75">
      <c r="A7" s="104" t="s">
        <v>120</v>
      </c>
      <c r="B7" s="109">
        <v>200</v>
      </c>
      <c r="C7" s="110">
        <v>1</v>
      </c>
      <c r="D7" s="111">
        <v>1</v>
      </c>
      <c r="E7" s="111">
        <v>1.4</v>
      </c>
      <c r="F7" s="111">
        <v>58.4</v>
      </c>
      <c r="G7" s="79">
        <v>5.12</v>
      </c>
      <c r="H7" s="79">
        <v>12.5</v>
      </c>
      <c r="I7" s="79">
        <v>1.34</v>
      </c>
      <c r="J7" s="79">
        <v>37.2</v>
      </c>
      <c r="K7" s="79">
        <v>20.34</v>
      </c>
      <c r="L7" s="79">
        <v>0.002</v>
      </c>
      <c r="M7" s="79">
        <v>0.0005</v>
      </c>
      <c r="N7" s="79"/>
      <c r="O7" s="79">
        <v>0.012</v>
      </c>
      <c r="P7" s="79">
        <v>0.056</v>
      </c>
      <c r="Q7" s="79">
        <v>16.6</v>
      </c>
      <c r="R7" s="79">
        <v>0.014</v>
      </c>
      <c r="S7" s="79">
        <v>0.3</v>
      </c>
      <c r="T7" s="79">
        <v>630</v>
      </c>
    </row>
    <row r="8" spans="1:20" ht="15.75">
      <c r="A8" s="115" t="s">
        <v>64</v>
      </c>
      <c r="B8" s="138">
        <v>30</v>
      </c>
      <c r="C8" s="110">
        <v>2.21</v>
      </c>
      <c r="D8" s="111">
        <v>1.35</v>
      </c>
      <c r="E8" s="111">
        <v>13.05</v>
      </c>
      <c r="F8" s="111">
        <v>82.2</v>
      </c>
      <c r="G8" s="79">
        <v>37.5</v>
      </c>
      <c r="H8" s="79">
        <v>12.3</v>
      </c>
      <c r="I8" s="79">
        <v>0.08</v>
      </c>
      <c r="J8" s="79">
        <v>38.7</v>
      </c>
      <c r="K8" s="79">
        <v>42.3</v>
      </c>
      <c r="L8" s="79"/>
      <c r="M8" s="79">
        <v>1E-05</v>
      </c>
      <c r="N8" s="79"/>
      <c r="O8" s="79">
        <v>0.12</v>
      </c>
      <c r="P8" s="79">
        <v>0.0075</v>
      </c>
      <c r="Q8" s="79"/>
      <c r="R8" s="79"/>
      <c r="S8" s="79">
        <v>0.006</v>
      </c>
      <c r="T8" s="147" t="s">
        <v>199</v>
      </c>
    </row>
    <row r="9" spans="1:20" ht="15.75">
      <c r="A9" s="118" t="s">
        <v>65</v>
      </c>
      <c r="B9" s="109">
        <v>20</v>
      </c>
      <c r="C9" s="110">
        <v>1.7</v>
      </c>
      <c r="D9" s="111">
        <v>0.66</v>
      </c>
      <c r="E9" s="111">
        <v>8.5</v>
      </c>
      <c r="F9" s="111">
        <v>51.8</v>
      </c>
      <c r="G9" s="79">
        <v>14.6</v>
      </c>
      <c r="H9" s="79">
        <v>8</v>
      </c>
      <c r="I9" s="79">
        <v>0.57</v>
      </c>
      <c r="J9" s="79">
        <v>25</v>
      </c>
      <c r="K9" s="79">
        <v>33.2</v>
      </c>
      <c r="L9" s="79"/>
      <c r="M9" s="79"/>
      <c r="N9" s="79">
        <v>0.001</v>
      </c>
      <c r="O9" s="79">
        <v>0.086</v>
      </c>
      <c r="P9" s="79">
        <v>0.0066</v>
      </c>
      <c r="Q9" s="79"/>
      <c r="R9" s="79"/>
      <c r="S9" s="79">
        <v>0.008</v>
      </c>
      <c r="T9" s="79" t="s">
        <v>199</v>
      </c>
    </row>
    <row r="10" spans="1:20" ht="15.75">
      <c r="A10" s="140" t="s">
        <v>55</v>
      </c>
      <c r="B10" s="114">
        <f>SUM(B5:B9)</f>
        <v>500</v>
      </c>
      <c r="C10" s="142">
        <f aca="true" t="shared" si="0" ref="C10:I10">SUM(C5:C9)</f>
        <v>20.91</v>
      </c>
      <c r="D10" s="142">
        <f t="shared" si="0"/>
        <v>10.41</v>
      </c>
      <c r="E10" s="142">
        <f t="shared" si="0"/>
        <v>60.45</v>
      </c>
      <c r="F10" s="142">
        <f t="shared" si="0"/>
        <v>417.4</v>
      </c>
      <c r="G10" s="142">
        <f t="shared" si="0"/>
        <v>382.72</v>
      </c>
      <c r="H10" s="142">
        <f t="shared" si="0"/>
        <v>50.400000000000006</v>
      </c>
      <c r="I10" s="142">
        <f t="shared" si="0"/>
        <v>2.19</v>
      </c>
      <c r="J10" s="142">
        <f aca="true" t="shared" si="1" ref="J10:S10">SUM(J5:J9)</f>
        <v>257.9</v>
      </c>
      <c r="K10" s="142">
        <f t="shared" si="1"/>
        <v>169.83999999999997</v>
      </c>
      <c r="L10" s="142">
        <f t="shared" si="1"/>
        <v>0.0058</v>
      </c>
      <c r="M10" s="142">
        <f t="shared" si="1"/>
        <v>0.01061</v>
      </c>
      <c r="N10" s="142">
        <f t="shared" si="1"/>
        <v>0.075</v>
      </c>
      <c r="O10" s="142">
        <f t="shared" si="1"/>
        <v>0.2248</v>
      </c>
      <c r="P10" s="142">
        <f t="shared" si="1"/>
        <v>0.2731</v>
      </c>
      <c r="Q10" s="142">
        <f t="shared" si="1"/>
        <v>116.5</v>
      </c>
      <c r="R10" s="142">
        <f t="shared" si="1"/>
        <v>1.864</v>
      </c>
      <c r="S10" s="142">
        <f t="shared" si="1"/>
        <v>21.314</v>
      </c>
      <c r="T10" s="142"/>
    </row>
    <row r="11" spans="1:20" ht="15.75">
      <c r="A11" s="140" t="s">
        <v>3</v>
      </c>
      <c r="B11" s="109"/>
      <c r="C11" s="110"/>
      <c r="D11" s="111"/>
      <c r="E11" s="111"/>
      <c r="F11" s="11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34.5" customHeight="1">
      <c r="A12" s="104" t="s">
        <v>232</v>
      </c>
      <c r="B12" s="109">
        <v>60</v>
      </c>
      <c r="C12" s="143">
        <v>2.64</v>
      </c>
      <c r="D12" s="144">
        <v>0.18</v>
      </c>
      <c r="E12" s="144">
        <v>6.84</v>
      </c>
      <c r="F12" s="144">
        <v>33.64</v>
      </c>
      <c r="G12" s="145">
        <v>11.48</v>
      </c>
      <c r="H12" s="145">
        <v>3.15</v>
      </c>
      <c r="I12" s="146">
        <v>0.37</v>
      </c>
      <c r="J12" s="146">
        <v>21.16</v>
      </c>
      <c r="K12" s="146">
        <v>6.76</v>
      </c>
      <c r="L12" s="146"/>
      <c r="M12" s="146"/>
      <c r="N12" s="146">
        <v>0.098</v>
      </c>
      <c r="O12" s="146"/>
      <c r="P12" s="146">
        <v>0.05</v>
      </c>
      <c r="Q12" s="146">
        <v>51.66</v>
      </c>
      <c r="R12" s="146"/>
      <c r="S12" s="146">
        <v>2.03</v>
      </c>
      <c r="T12" s="117" t="s">
        <v>233</v>
      </c>
    </row>
    <row r="13" spans="1:20" ht="63" customHeight="1">
      <c r="A13" s="104" t="s">
        <v>117</v>
      </c>
      <c r="B13" s="162">
        <v>250</v>
      </c>
      <c r="C13" s="110">
        <v>6.25</v>
      </c>
      <c r="D13" s="111">
        <v>13</v>
      </c>
      <c r="E13" s="111">
        <v>15.75</v>
      </c>
      <c r="F13" s="111">
        <v>184</v>
      </c>
      <c r="G13" s="79">
        <v>42.07</v>
      </c>
      <c r="H13" s="79">
        <v>6.22</v>
      </c>
      <c r="I13" s="79">
        <v>0.06</v>
      </c>
      <c r="J13" s="79">
        <v>133</v>
      </c>
      <c r="K13" s="79">
        <v>14.22</v>
      </c>
      <c r="L13" s="79">
        <v>0.005</v>
      </c>
      <c r="M13" s="79">
        <v>0.0003</v>
      </c>
      <c r="N13" s="79">
        <v>0.61</v>
      </c>
      <c r="O13" s="79">
        <v>0.007</v>
      </c>
      <c r="P13" s="79">
        <v>0.12</v>
      </c>
      <c r="Q13" s="79">
        <v>138.25</v>
      </c>
      <c r="R13" s="79">
        <v>0.005</v>
      </c>
      <c r="S13" s="79">
        <v>0.85</v>
      </c>
      <c r="T13" s="79">
        <v>132</v>
      </c>
    </row>
    <row r="14" spans="1:20" ht="33" customHeight="1">
      <c r="A14" s="118" t="s">
        <v>217</v>
      </c>
      <c r="B14" s="163">
        <v>120</v>
      </c>
      <c r="C14" s="136">
        <v>12</v>
      </c>
      <c r="D14" s="136">
        <v>10.63</v>
      </c>
      <c r="E14" s="136">
        <v>10.62</v>
      </c>
      <c r="F14" s="136">
        <v>153.4</v>
      </c>
      <c r="G14" s="136">
        <v>45</v>
      </c>
      <c r="H14" s="136">
        <v>12.13</v>
      </c>
      <c r="I14" s="164">
        <v>1.12</v>
      </c>
      <c r="J14" s="136">
        <v>165.4</v>
      </c>
      <c r="K14" s="136">
        <v>57.5</v>
      </c>
      <c r="L14" s="136">
        <v>0.1</v>
      </c>
      <c r="M14" s="136">
        <v>0.0001</v>
      </c>
      <c r="N14" s="136">
        <v>0.48</v>
      </c>
      <c r="O14" s="136">
        <v>0.07</v>
      </c>
      <c r="P14" s="136">
        <v>0.125</v>
      </c>
      <c r="Q14" s="136">
        <v>225</v>
      </c>
      <c r="R14" s="136">
        <v>1.22</v>
      </c>
      <c r="S14" s="136">
        <v>11</v>
      </c>
      <c r="T14" s="136">
        <v>374</v>
      </c>
    </row>
    <row r="15" spans="1:20" ht="18.75" customHeight="1">
      <c r="A15" s="104" t="s">
        <v>216</v>
      </c>
      <c r="B15" s="112">
        <v>150</v>
      </c>
      <c r="C15" s="79">
        <v>0.6</v>
      </c>
      <c r="D15" s="79">
        <v>5.4</v>
      </c>
      <c r="E15" s="79">
        <v>36.45</v>
      </c>
      <c r="F15" s="79">
        <v>208.7</v>
      </c>
      <c r="G15" s="79">
        <v>6</v>
      </c>
      <c r="H15" s="79">
        <v>3.25</v>
      </c>
      <c r="I15" s="79">
        <v>0.02</v>
      </c>
      <c r="J15" s="79">
        <v>2</v>
      </c>
      <c r="K15" s="79">
        <v>0.75</v>
      </c>
      <c r="L15" s="79"/>
      <c r="M15" s="79"/>
      <c r="N15" s="79"/>
      <c r="O15" s="79"/>
      <c r="P15" s="79"/>
      <c r="Q15" s="79">
        <v>26.6</v>
      </c>
      <c r="R15" s="79"/>
      <c r="S15" s="79"/>
      <c r="T15" s="79">
        <v>302</v>
      </c>
    </row>
    <row r="16" spans="1:20" ht="15.75">
      <c r="A16" s="115" t="s">
        <v>118</v>
      </c>
      <c r="B16" s="109">
        <v>200</v>
      </c>
      <c r="C16" s="111">
        <v>0.4</v>
      </c>
      <c r="D16" s="111">
        <v>0.4</v>
      </c>
      <c r="E16" s="111">
        <v>22.8</v>
      </c>
      <c r="F16" s="111">
        <v>102</v>
      </c>
      <c r="G16" s="79">
        <v>134</v>
      </c>
      <c r="H16" s="79">
        <v>12</v>
      </c>
      <c r="I16" s="79">
        <v>0.6</v>
      </c>
      <c r="J16" s="79">
        <v>36</v>
      </c>
      <c r="K16" s="79">
        <v>80</v>
      </c>
      <c r="L16" s="79"/>
      <c r="M16" s="79"/>
      <c r="N16" s="79"/>
      <c r="O16" s="79">
        <v>0.02</v>
      </c>
      <c r="P16" s="79">
        <v>0.04</v>
      </c>
      <c r="Q16" s="79">
        <v>16</v>
      </c>
      <c r="R16" s="79"/>
      <c r="S16" s="79">
        <v>14.8</v>
      </c>
      <c r="T16" s="79" t="s">
        <v>199</v>
      </c>
    </row>
    <row r="17" spans="1:20" ht="18.75" customHeight="1">
      <c r="A17" s="104" t="s">
        <v>64</v>
      </c>
      <c r="B17" s="109">
        <v>60</v>
      </c>
      <c r="C17" s="110">
        <v>4.42</v>
      </c>
      <c r="D17" s="111">
        <v>2.7</v>
      </c>
      <c r="E17" s="111">
        <v>26.1</v>
      </c>
      <c r="F17" s="111">
        <v>92</v>
      </c>
      <c r="G17" s="79">
        <v>75</v>
      </c>
      <c r="H17" s="79">
        <v>20.6</v>
      </c>
      <c r="I17" s="79">
        <v>0.16</v>
      </c>
      <c r="J17" s="79">
        <v>77.4</v>
      </c>
      <c r="K17" s="79">
        <v>84.6</v>
      </c>
      <c r="L17" s="79"/>
      <c r="M17" s="79">
        <v>2E-05</v>
      </c>
      <c r="N17" s="79"/>
      <c r="O17" s="79">
        <v>0.24</v>
      </c>
      <c r="P17" s="79">
        <v>0.015</v>
      </c>
      <c r="Q17" s="79"/>
      <c r="R17" s="79"/>
      <c r="S17" s="79">
        <v>0.012</v>
      </c>
      <c r="T17" s="79" t="s">
        <v>199</v>
      </c>
    </row>
    <row r="18" spans="1:20" ht="15.75">
      <c r="A18" s="115" t="s">
        <v>65</v>
      </c>
      <c r="B18" s="109">
        <v>30</v>
      </c>
      <c r="C18" s="111">
        <v>2.55</v>
      </c>
      <c r="D18" s="111">
        <v>0.99</v>
      </c>
      <c r="E18" s="111">
        <v>12.75</v>
      </c>
      <c r="F18" s="111">
        <v>77.7</v>
      </c>
      <c r="G18" s="79">
        <v>21.9</v>
      </c>
      <c r="H18" s="79">
        <v>12</v>
      </c>
      <c r="I18" s="79">
        <v>0.85</v>
      </c>
      <c r="J18" s="79">
        <v>37.5</v>
      </c>
      <c r="K18" s="79">
        <v>49.8</v>
      </c>
      <c r="L18" s="79"/>
      <c r="M18" s="79"/>
      <c r="N18" s="79">
        <v>0.015</v>
      </c>
      <c r="O18" s="79">
        <v>0.13</v>
      </c>
      <c r="P18" s="79">
        <v>0.01</v>
      </c>
      <c r="Q18" s="79"/>
      <c r="R18" s="79"/>
      <c r="S18" s="79">
        <v>0.012</v>
      </c>
      <c r="T18" s="79" t="s">
        <v>199</v>
      </c>
    </row>
    <row r="19" spans="1:20" ht="15.75">
      <c r="A19" s="140" t="s">
        <v>58</v>
      </c>
      <c r="B19" s="114">
        <f>SUM(B12:B18)</f>
        <v>870</v>
      </c>
      <c r="C19" s="142">
        <f aca="true" t="shared" si="2" ref="C19:S19">SUM(C12:C18)</f>
        <v>28.860000000000003</v>
      </c>
      <c r="D19" s="142">
        <f t="shared" si="2"/>
        <v>33.300000000000004</v>
      </c>
      <c r="E19" s="142">
        <f t="shared" si="2"/>
        <v>131.31</v>
      </c>
      <c r="F19" s="142">
        <f t="shared" si="2"/>
        <v>851.44</v>
      </c>
      <c r="G19" s="142">
        <f t="shared" si="2"/>
        <v>335.45</v>
      </c>
      <c r="H19" s="142">
        <f t="shared" si="2"/>
        <v>69.35</v>
      </c>
      <c r="I19" s="142">
        <f t="shared" si="2"/>
        <v>3.18</v>
      </c>
      <c r="J19" s="142">
        <f t="shared" si="2"/>
        <v>472.46000000000004</v>
      </c>
      <c r="K19" s="142">
        <f t="shared" si="2"/>
        <v>293.63</v>
      </c>
      <c r="L19" s="142">
        <f t="shared" si="2"/>
        <v>0.10500000000000001</v>
      </c>
      <c r="M19" s="142">
        <f t="shared" si="2"/>
        <v>0.00041999999999999996</v>
      </c>
      <c r="N19" s="142">
        <f t="shared" si="2"/>
        <v>1.2029999999999998</v>
      </c>
      <c r="O19" s="142">
        <f t="shared" si="2"/>
        <v>0.467</v>
      </c>
      <c r="P19" s="142">
        <f t="shared" si="2"/>
        <v>0.36</v>
      </c>
      <c r="Q19" s="142">
        <f t="shared" si="2"/>
        <v>457.51</v>
      </c>
      <c r="R19" s="142">
        <f t="shared" si="2"/>
        <v>1.2249999999999999</v>
      </c>
      <c r="S19" s="142">
        <f t="shared" si="2"/>
        <v>28.704</v>
      </c>
      <c r="T19" s="142"/>
    </row>
    <row r="20" spans="1:20" ht="15.75">
      <c r="A20" s="140" t="s">
        <v>4</v>
      </c>
      <c r="B20" s="109"/>
      <c r="C20" s="110"/>
      <c r="D20" s="111"/>
      <c r="E20" s="111"/>
      <c r="F20" s="111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ht="15.75">
      <c r="A21" s="115" t="s">
        <v>125</v>
      </c>
      <c r="B21" s="109">
        <v>200</v>
      </c>
      <c r="C21" s="125">
        <v>6.4</v>
      </c>
      <c r="D21" s="125">
        <v>5</v>
      </c>
      <c r="E21" s="125">
        <v>22</v>
      </c>
      <c r="F21" s="125">
        <v>158</v>
      </c>
      <c r="G21" s="125">
        <v>208</v>
      </c>
      <c r="H21" s="125">
        <v>18</v>
      </c>
      <c r="I21" s="125">
        <v>0.2</v>
      </c>
      <c r="J21" s="125">
        <v>142</v>
      </c>
      <c r="K21" s="125">
        <v>80</v>
      </c>
      <c r="L21" s="125">
        <v>0.02</v>
      </c>
      <c r="M21" s="125">
        <v>0.004</v>
      </c>
      <c r="N21" s="125">
        <v>0.2</v>
      </c>
      <c r="O21" s="125">
        <v>0.06</v>
      </c>
      <c r="P21" s="125">
        <v>0.3</v>
      </c>
      <c r="Q21" s="125">
        <v>44</v>
      </c>
      <c r="R21" s="125">
        <v>1</v>
      </c>
      <c r="S21" s="125">
        <v>1.2</v>
      </c>
      <c r="T21" s="125" t="s">
        <v>199</v>
      </c>
    </row>
    <row r="22" spans="1:20" ht="15.75">
      <c r="A22" s="165" t="s">
        <v>134</v>
      </c>
      <c r="B22" s="138">
        <v>100</v>
      </c>
      <c r="C22" s="136">
        <v>0.4</v>
      </c>
      <c r="D22" s="136">
        <v>0.3</v>
      </c>
      <c r="E22" s="136">
        <v>10.3</v>
      </c>
      <c r="F22" s="136">
        <v>97</v>
      </c>
      <c r="G22" s="139">
        <v>19</v>
      </c>
      <c r="H22" s="139">
        <v>12</v>
      </c>
      <c r="I22" s="139">
        <v>0.3</v>
      </c>
      <c r="J22" s="139">
        <v>16</v>
      </c>
      <c r="K22" s="139">
        <v>55</v>
      </c>
      <c r="L22" s="139">
        <v>0.001</v>
      </c>
      <c r="M22" s="139">
        <v>0.001</v>
      </c>
      <c r="N22" s="139">
        <v>0.1</v>
      </c>
      <c r="O22" s="139">
        <v>0.02</v>
      </c>
      <c r="P22" s="139">
        <v>0.03</v>
      </c>
      <c r="Q22" s="139">
        <v>2</v>
      </c>
      <c r="R22" s="139">
        <v>0.9</v>
      </c>
      <c r="S22" s="139">
        <v>15</v>
      </c>
      <c r="T22" s="139" t="s">
        <v>199</v>
      </c>
    </row>
    <row r="23" spans="1:20" ht="21.75" customHeight="1">
      <c r="A23" s="140" t="s">
        <v>56</v>
      </c>
      <c r="B23" s="114">
        <v>300</v>
      </c>
      <c r="C23" s="142">
        <f aca="true" t="shared" si="3" ref="C23:S23">SUM(C21:C22)</f>
        <v>6.800000000000001</v>
      </c>
      <c r="D23" s="142">
        <f t="shared" si="3"/>
        <v>5.3</v>
      </c>
      <c r="E23" s="142">
        <f t="shared" si="3"/>
        <v>32.3</v>
      </c>
      <c r="F23" s="142">
        <f t="shared" si="3"/>
        <v>255</v>
      </c>
      <c r="G23" s="142">
        <f t="shared" si="3"/>
        <v>227</v>
      </c>
      <c r="H23" s="142">
        <f t="shared" si="3"/>
        <v>30</v>
      </c>
      <c r="I23" s="142">
        <f t="shared" si="3"/>
        <v>0.5</v>
      </c>
      <c r="J23" s="142">
        <f t="shared" si="3"/>
        <v>158</v>
      </c>
      <c r="K23" s="142">
        <f t="shared" si="3"/>
        <v>135</v>
      </c>
      <c r="L23" s="142">
        <f t="shared" si="3"/>
        <v>0.021</v>
      </c>
      <c r="M23" s="142">
        <f t="shared" si="3"/>
        <v>0.005</v>
      </c>
      <c r="N23" s="142">
        <f t="shared" si="3"/>
        <v>0.30000000000000004</v>
      </c>
      <c r="O23" s="142">
        <f t="shared" si="3"/>
        <v>0.08</v>
      </c>
      <c r="P23" s="142">
        <f t="shared" si="3"/>
        <v>0.32999999999999996</v>
      </c>
      <c r="Q23" s="142">
        <f t="shared" si="3"/>
        <v>46</v>
      </c>
      <c r="R23" s="142">
        <f t="shared" si="3"/>
        <v>1.9</v>
      </c>
      <c r="S23" s="142">
        <f t="shared" si="3"/>
        <v>16.2</v>
      </c>
      <c r="T23" s="142"/>
    </row>
    <row r="24" spans="1:20" ht="15.75">
      <c r="A24" s="9" t="s">
        <v>10</v>
      </c>
      <c r="B24" s="10"/>
      <c r="C24" s="50">
        <f aca="true" t="shared" si="4" ref="C24:S24">SUM(C10+C19+C23)</f>
        <v>56.57000000000001</v>
      </c>
      <c r="D24" s="50">
        <f t="shared" si="4"/>
        <v>49.010000000000005</v>
      </c>
      <c r="E24" s="50">
        <f t="shared" si="4"/>
        <v>224.06</v>
      </c>
      <c r="F24" s="50">
        <f t="shared" si="4"/>
        <v>1523.8400000000001</v>
      </c>
      <c r="G24" s="50">
        <f t="shared" si="4"/>
        <v>945.1700000000001</v>
      </c>
      <c r="H24" s="50">
        <f t="shared" si="4"/>
        <v>149.75</v>
      </c>
      <c r="I24" s="50">
        <f t="shared" si="4"/>
        <v>5.87</v>
      </c>
      <c r="J24" s="50">
        <f t="shared" si="4"/>
        <v>888.36</v>
      </c>
      <c r="K24" s="50">
        <f t="shared" si="4"/>
        <v>598.47</v>
      </c>
      <c r="L24" s="50">
        <f t="shared" si="4"/>
        <v>0.1318</v>
      </c>
      <c r="M24" s="50">
        <f t="shared" si="4"/>
        <v>0.01603</v>
      </c>
      <c r="N24" s="50">
        <f t="shared" si="4"/>
        <v>1.5779999999999998</v>
      </c>
      <c r="O24" s="50">
        <f t="shared" si="4"/>
        <v>0.7717999999999999</v>
      </c>
      <c r="P24" s="50">
        <f t="shared" si="4"/>
        <v>0.9631</v>
      </c>
      <c r="Q24" s="50">
        <f t="shared" si="4"/>
        <v>620.01</v>
      </c>
      <c r="R24" s="50">
        <f t="shared" si="4"/>
        <v>4.989</v>
      </c>
      <c r="S24" s="50">
        <f t="shared" si="4"/>
        <v>66.218</v>
      </c>
      <c r="T24" s="50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O17" sqref="O17"/>
    </sheetView>
  </sheetViews>
  <sheetFormatPr defaultColWidth="9.140625" defaultRowHeight="15"/>
  <cols>
    <col min="1" max="1" width="25.2812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1" width="6.421875" style="0" customWidth="1"/>
    <col min="12" max="12" width="7.7109375" style="0" customWidth="1"/>
    <col min="13" max="13" width="9.28125" style="0" customWidth="1"/>
    <col min="14" max="17" width="6.421875" style="0" customWidth="1"/>
    <col min="18" max="18" width="8.00390625" style="0" customWidth="1"/>
    <col min="19" max="19" width="6.421875" style="0" customWidth="1"/>
    <col min="20" max="20" width="7.140625" style="0" customWidth="1"/>
  </cols>
  <sheetData>
    <row r="1" spans="1:20" ht="18.75">
      <c r="A1" s="210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5">
      <c r="A2" s="212" t="s">
        <v>0</v>
      </c>
      <c r="B2" s="25" t="s">
        <v>1</v>
      </c>
      <c r="C2" s="25" t="s">
        <v>5</v>
      </c>
      <c r="D2" s="25" t="s">
        <v>6</v>
      </c>
      <c r="E2" s="26" t="s">
        <v>7</v>
      </c>
      <c r="F2" s="213" t="s">
        <v>8</v>
      </c>
      <c r="G2" s="232" t="s">
        <v>94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4"/>
    </row>
    <row r="3" spans="1:20" ht="18.75" customHeight="1">
      <c r="A3" s="212"/>
      <c r="B3" s="219" t="s">
        <v>9</v>
      </c>
      <c r="C3" s="220"/>
      <c r="D3" s="220"/>
      <c r="E3" s="220"/>
      <c r="F3" s="213"/>
      <c r="G3" s="235" t="s">
        <v>24</v>
      </c>
      <c r="H3" s="237" t="s">
        <v>25</v>
      </c>
      <c r="I3" s="237" t="s">
        <v>26</v>
      </c>
      <c r="J3" s="217" t="s">
        <v>80</v>
      </c>
      <c r="K3" s="217" t="s">
        <v>81</v>
      </c>
      <c r="L3" s="217" t="s">
        <v>82</v>
      </c>
      <c r="M3" s="217" t="s">
        <v>83</v>
      </c>
      <c r="N3" s="217" t="s">
        <v>84</v>
      </c>
      <c r="O3" s="217" t="s">
        <v>85</v>
      </c>
      <c r="P3" s="217" t="s">
        <v>86</v>
      </c>
      <c r="Q3" s="217" t="s">
        <v>87</v>
      </c>
      <c r="R3" s="217" t="s">
        <v>88</v>
      </c>
      <c r="S3" s="217" t="s">
        <v>27</v>
      </c>
      <c r="T3" s="223" t="s">
        <v>90</v>
      </c>
    </row>
    <row r="4" spans="1:20" ht="18.75" customHeight="1">
      <c r="A4" s="7" t="s">
        <v>2</v>
      </c>
      <c r="B4" s="8"/>
      <c r="C4" s="5"/>
      <c r="D4" s="5"/>
      <c r="E4" s="5"/>
      <c r="F4" s="5"/>
      <c r="G4" s="236"/>
      <c r="H4" s="238"/>
      <c r="I4" s="23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43"/>
    </row>
    <row r="5" spans="1:20" ht="62.25" customHeight="1">
      <c r="A5" s="104" t="s">
        <v>113</v>
      </c>
      <c r="B5" s="105">
        <v>100</v>
      </c>
      <c r="C5" s="79">
        <v>6.8</v>
      </c>
      <c r="D5" s="79">
        <v>7</v>
      </c>
      <c r="E5" s="79">
        <v>10.1</v>
      </c>
      <c r="F5" s="79">
        <v>158.5</v>
      </c>
      <c r="G5" s="106">
        <v>69.8</v>
      </c>
      <c r="H5" s="79">
        <v>9.7</v>
      </c>
      <c r="I5" s="79">
        <v>1.6</v>
      </c>
      <c r="J5" s="79">
        <v>17.1</v>
      </c>
      <c r="K5" s="79">
        <v>119.8</v>
      </c>
      <c r="L5" s="79">
        <v>0.045</v>
      </c>
      <c r="M5" s="79"/>
      <c r="N5" s="79">
        <v>0.37</v>
      </c>
      <c r="O5" s="79"/>
      <c r="P5" s="79">
        <v>0.1</v>
      </c>
      <c r="Q5" s="79">
        <v>100</v>
      </c>
      <c r="R5" s="79">
        <v>0.1</v>
      </c>
      <c r="S5" s="79"/>
      <c r="T5" s="79">
        <v>463</v>
      </c>
    </row>
    <row r="6" spans="1:20" ht="15" customHeight="1">
      <c r="A6" s="104" t="s">
        <v>70</v>
      </c>
      <c r="B6" s="109">
        <v>150</v>
      </c>
      <c r="C6" s="166">
        <v>1.4</v>
      </c>
      <c r="D6" s="116">
        <v>0.6</v>
      </c>
      <c r="E6" s="116">
        <v>24</v>
      </c>
      <c r="F6" s="116">
        <v>147</v>
      </c>
      <c r="G6" s="167">
        <v>10.5</v>
      </c>
      <c r="H6" s="167">
        <v>9</v>
      </c>
      <c r="I6" s="167">
        <v>0.3</v>
      </c>
      <c r="J6" s="167">
        <v>36</v>
      </c>
      <c r="K6" s="167">
        <v>37.5</v>
      </c>
      <c r="L6" s="167"/>
      <c r="M6" s="167"/>
      <c r="N6" s="167"/>
      <c r="O6" s="167"/>
      <c r="P6" s="167">
        <v>0.015</v>
      </c>
      <c r="Q6" s="167"/>
      <c r="R6" s="167"/>
      <c r="S6" s="167"/>
      <c r="T6" s="168" t="s">
        <v>195</v>
      </c>
    </row>
    <row r="7" spans="1:20" ht="15.75">
      <c r="A7" s="118" t="s">
        <v>111</v>
      </c>
      <c r="B7" s="109">
        <v>200</v>
      </c>
      <c r="C7" s="110">
        <v>4.6</v>
      </c>
      <c r="D7" s="111">
        <v>4.4</v>
      </c>
      <c r="E7" s="111">
        <v>12.5</v>
      </c>
      <c r="F7" s="111">
        <v>107.2</v>
      </c>
      <c r="G7" s="79">
        <v>143</v>
      </c>
      <c r="H7" s="79">
        <v>14.3</v>
      </c>
      <c r="I7" s="79">
        <v>1.1</v>
      </c>
      <c r="J7" s="79">
        <v>80</v>
      </c>
      <c r="K7" s="79">
        <v>20</v>
      </c>
      <c r="L7" s="79">
        <v>0.001</v>
      </c>
      <c r="M7" s="79">
        <v>0.00023</v>
      </c>
      <c r="N7" s="79"/>
      <c r="O7" s="79">
        <v>0.04</v>
      </c>
      <c r="P7" s="79">
        <v>0.17</v>
      </c>
      <c r="Q7" s="79">
        <v>17.25</v>
      </c>
      <c r="R7" s="79">
        <v>1.6</v>
      </c>
      <c r="S7" s="79">
        <v>0.68</v>
      </c>
      <c r="T7" s="79">
        <v>642</v>
      </c>
    </row>
    <row r="8" spans="1:20" ht="15.75">
      <c r="A8" s="104" t="s">
        <v>64</v>
      </c>
      <c r="B8" s="109">
        <v>30</v>
      </c>
      <c r="C8" s="110">
        <v>2.21</v>
      </c>
      <c r="D8" s="111">
        <v>1.35</v>
      </c>
      <c r="E8" s="111">
        <v>13.05</v>
      </c>
      <c r="F8" s="111">
        <v>142.2</v>
      </c>
      <c r="G8" s="79">
        <v>37.5</v>
      </c>
      <c r="H8" s="79">
        <v>12.3</v>
      </c>
      <c r="I8" s="79">
        <v>0.08</v>
      </c>
      <c r="J8" s="79">
        <v>38.7</v>
      </c>
      <c r="K8" s="79">
        <v>42.3</v>
      </c>
      <c r="L8" s="79"/>
      <c r="M8" s="79">
        <v>1E-05</v>
      </c>
      <c r="N8" s="79"/>
      <c r="O8" s="79">
        <v>0.12</v>
      </c>
      <c r="P8" s="79">
        <v>0.0075</v>
      </c>
      <c r="Q8" s="79"/>
      <c r="R8" s="79"/>
      <c r="S8" s="79">
        <v>0.006</v>
      </c>
      <c r="T8" s="79" t="s">
        <v>199</v>
      </c>
    </row>
    <row r="9" spans="1:20" ht="15.75">
      <c r="A9" s="118" t="s">
        <v>65</v>
      </c>
      <c r="B9" s="109">
        <v>20</v>
      </c>
      <c r="C9" s="110">
        <v>1.7</v>
      </c>
      <c r="D9" s="111">
        <v>0.66</v>
      </c>
      <c r="E9" s="111">
        <v>8.5</v>
      </c>
      <c r="F9" s="111">
        <v>51.8</v>
      </c>
      <c r="G9" s="79">
        <v>14.6</v>
      </c>
      <c r="H9" s="79">
        <v>8</v>
      </c>
      <c r="I9" s="79">
        <v>0.57</v>
      </c>
      <c r="J9" s="79">
        <v>25</v>
      </c>
      <c r="K9" s="79">
        <v>33.2</v>
      </c>
      <c r="L9" s="79"/>
      <c r="M9" s="79"/>
      <c r="N9" s="79">
        <v>0.001</v>
      </c>
      <c r="O9" s="79">
        <v>0.086</v>
      </c>
      <c r="P9" s="79">
        <v>0.0066</v>
      </c>
      <c r="Q9" s="79"/>
      <c r="R9" s="79"/>
      <c r="S9" s="79">
        <v>0.008</v>
      </c>
      <c r="T9" s="79" t="s">
        <v>199</v>
      </c>
    </row>
    <row r="10" spans="1:20" ht="15.75">
      <c r="A10" s="140" t="s">
        <v>55</v>
      </c>
      <c r="B10" s="114">
        <f>SUM(B5:B9)</f>
        <v>500</v>
      </c>
      <c r="C10" s="142">
        <f aca="true" t="shared" si="0" ref="C10:I10">SUM(C5:C9)</f>
        <v>16.709999999999997</v>
      </c>
      <c r="D10" s="142">
        <f t="shared" si="0"/>
        <v>14.01</v>
      </c>
      <c r="E10" s="142">
        <f t="shared" si="0"/>
        <v>68.15</v>
      </c>
      <c r="F10" s="142">
        <f t="shared" si="0"/>
        <v>606.6999999999999</v>
      </c>
      <c r="G10" s="142">
        <f t="shared" si="0"/>
        <v>275.40000000000003</v>
      </c>
      <c r="H10" s="142">
        <f t="shared" si="0"/>
        <v>53.3</v>
      </c>
      <c r="I10" s="142">
        <f t="shared" si="0"/>
        <v>3.65</v>
      </c>
      <c r="J10" s="142">
        <f aca="true" t="shared" si="1" ref="J10:S10">SUM(J5:J9)</f>
        <v>196.8</v>
      </c>
      <c r="K10" s="142">
        <f t="shared" si="1"/>
        <v>252.8</v>
      </c>
      <c r="L10" s="142">
        <f t="shared" si="1"/>
        <v>0.046</v>
      </c>
      <c r="M10" s="142">
        <f t="shared" si="1"/>
        <v>0.00024</v>
      </c>
      <c r="N10" s="142">
        <f t="shared" si="1"/>
        <v>0.371</v>
      </c>
      <c r="O10" s="142">
        <f t="shared" si="1"/>
        <v>0.246</v>
      </c>
      <c r="P10" s="142">
        <f t="shared" si="1"/>
        <v>0.29910000000000003</v>
      </c>
      <c r="Q10" s="142">
        <f t="shared" si="1"/>
        <v>117.25</v>
      </c>
      <c r="R10" s="142">
        <f t="shared" si="1"/>
        <v>1.7000000000000002</v>
      </c>
      <c r="S10" s="142">
        <f t="shared" si="1"/>
        <v>0.6940000000000001</v>
      </c>
      <c r="T10" s="142"/>
    </row>
    <row r="11" spans="1:20" ht="15.75">
      <c r="A11" s="140" t="s">
        <v>3</v>
      </c>
      <c r="B11" s="109"/>
      <c r="C11" s="110"/>
      <c r="D11" s="111"/>
      <c r="E11" s="111"/>
      <c r="F11" s="111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18" customHeight="1">
      <c r="A12" s="118" t="s">
        <v>139</v>
      </c>
      <c r="B12" s="109">
        <v>60</v>
      </c>
      <c r="C12" s="111"/>
      <c r="D12" s="111">
        <v>2.4</v>
      </c>
      <c r="E12" s="111">
        <v>4.2</v>
      </c>
      <c r="F12" s="111">
        <v>89</v>
      </c>
      <c r="G12" s="79">
        <v>24.57</v>
      </c>
      <c r="H12" s="79">
        <v>1.2</v>
      </c>
      <c r="I12" s="79">
        <v>0.41</v>
      </c>
      <c r="J12" s="131">
        <v>19.38</v>
      </c>
      <c r="K12" s="131">
        <v>11.58</v>
      </c>
      <c r="L12" s="131">
        <v>0.001</v>
      </c>
      <c r="M12" s="131">
        <v>0.009</v>
      </c>
      <c r="N12" s="131">
        <v>0.33</v>
      </c>
      <c r="O12" s="131"/>
      <c r="P12" s="131">
        <v>0.03</v>
      </c>
      <c r="Q12" s="131">
        <v>24.7</v>
      </c>
      <c r="R12" s="131"/>
      <c r="S12" s="131">
        <v>0.2</v>
      </c>
      <c r="T12" s="108" t="s">
        <v>190</v>
      </c>
    </row>
    <row r="13" spans="1:20" ht="15.75" customHeight="1">
      <c r="A13" s="104" t="s">
        <v>123</v>
      </c>
      <c r="B13" s="134">
        <v>250</v>
      </c>
      <c r="C13" s="135">
        <v>3.75</v>
      </c>
      <c r="D13" s="135">
        <v>3.25</v>
      </c>
      <c r="E13" s="135">
        <v>45</v>
      </c>
      <c r="F13" s="135">
        <v>138</v>
      </c>
      <c r="G13" s="136">
        <v>29.15</v>
      </c>
      <c r="H13" s="136">
        <v>8.22</v>
      </c>
      <c r="I13" s="136">
        <v>0.05</v>
      </c>
      <c r="J13" s="136">
        <v>115.75</v>
      </c>
      <c r="K13" s="136">
        <v>114.8</v>
      </c>
      <c r="L13" s="136">
        <v>0.03</v>
      </c>
      <c r="M13" s="136"/>
      <c r="N13" s="136">
        <v>0.0268</v>
      </c>
      <c r="O13" s="136"/>
      <c r="P13" s="136">
        <v>0.1</v>
      </c>
      <c r="Q13" s="136">
        <v>195.25</v>
      </c>
      <c r="R13" s="136"/>
      <c r="S13" s="136">
        <v>1.1</v>
      </c>
      <c r="T13" s="136">
        <v>114</v>
      </c>
    </row>
    <row r="14" spans="1:20" ht="30.75" customHeight="1">
      <c r="A14" s="104" t="s">
        <v>207</v>
      </c>
      <c r="B14" s="105">
        <v>200</v>
      </c>
      <c r="C14" s="116">
        <v>13</v>
      </c>
      <c r="D14" s="116">
        <v>8</v>
      </c>
      <c r="E14" s="116">
        <v>52.2</v>
      </c>
      <c r="F14" s="116">
        <v>276</v>
      </c>
      <c r="G14" s="116">
        <v>102</v>
      </c>
      <c r="H14" s="116">
        <v>14</v>
      </c>
      <c r="I14" s="116">
        <v>1.8</v>
      </c>
      <c r="J14" s="116">
        <v>167</v>
      </c>
      <c r="K14" s="116">
        <v>156</v>
      </c>
      <c r="L14" s="116"/>
      <c r="M14" s="116"/>
      <c r="N14" s="116"/>
      <c r="O14" s="116">
        <v>0.016</v>
      </c>
      <c r="P14" s="116">
        <v>0.6</v>
      </c>
      <c r="Q14" s="116">
        <v>20</v>
      </c>
      <c r="R14" s="116">
        <v>6.2</v>
      </c>
      <c r="S14" s="116"/>
      <c r="T14" s="116">
        <v>436</v>
      </c>
    </row>
    <row r="15" spans="1:20" ht="21" customHeight="1">
      <c r="A15" s="115" t="s">
        <v>112</v>
      </c>
      <c r="B15" s="109">
        <v>200</v>
      </c>
      <c r="C15" s="111">
        <v>0.2</v>
      </c>
      <c r="D15" s="111">
        <v>0.2</v>
      </c>
      <c r="E15" s="111">
        <v>30.6</v>
      </c>
      <c r="F15" s="111">
        <v>118.2</v>
      </c>
      <c r="G15" s="79">
        <v>10.8</v>
      </c>
      <c r="H15" s="79">
        <v>5.8</v>
      </c>
      <c r="I15" s="79">
        <v>0.6</v>
      </c>
      <c r="J15" s="79">
        <v>0.8</v>
      </c>
      <c r="K15" s="79">
        <v>5.2</v>
      </c>
      <c r="L15" s="79">
        <v>0.001</v>
      </c>
      <c r="M15" s="79"/>
      <c r="N15" s="79">
        <v>0.052</v>
      </c>
      <c r="O15" s="79"/>
      <c r="P15" s="79"/>
      <c r="Q15" s="79">
        <v>18</v>
      </c>
      <c r="R15" s="79">
        <v>1.3</v>
      </c>
      <c r="S15" s="79">
        <v>5.6</v>
      </c>
      <c r="T15" s="79">
        <v>631</v>
      </c>
    </row>
    <row r="16" spans="1:20" ht="15.75">
      <c r="A16" s="115" t="s">
        <v>64</v>
      </c>
      <c r="B16" s="109">
        <v>60</v>
      </c>
      <c r="C16" s="110">
        <v>4.42</v>
      </c>
      <c r="D16" s="111">
        <v>2.7</v>
      </c>
      <c r="E16" s="111">
        <v>26.1</v>
      </c>
      <c r="F16" s="111">
        <v>92</v>
      </c>
      <c r="G16" s="79">
        <v>75</v>
      </c>
      <c r="H16" s="79">
        <v>20.6</v>
      </c>
      <c r="I16" s="79">
        <v>0.16</v>
      </c>
      <c r="J16" s="79">
        <v>77.4</v>
      </c>
      <c r="K16" s="79">
        <v>84.6</v>
      </c>
      <c r="L16" s="79"/>
      <c r="M16" s="79">
        <v>2E-05</v>
      </c>
      <c r="N16" s="79"/>
      <c r="O16" s="79">
        <v>0.24</v>
      </c>
      <c r="P16" s="79">
        <v>0.015</v>
      </c>
      <c r="Q16" s="79"/>
      <c r="R16" s="79"/>
      <c r="S16" s="79">
        <v>0.012</v>
      </c>
      <c r="T16" s="79" t="s">
        <v>199</v>
      </c>
    </row>
    <row r="17" spans="1:20" ht="15.75">
      <c r="A17" s="115" t="s">
        <v>65</v>
      </c>
      <c r="B17" s="109">
        <v>30</v>
      </c>
      <c r="C17" s="111">
        <v>2.55</v>
      </c>
      <c r="D17" s="111">
        <v>0.99</v>
      </c>
      <c r="E17" s="111">
        <v>12.75</v>
      </c>
      <c r="F17" s="111">
        <v>77.7</v>
      </c>
      <c r="G17" s="79">
        <v>21.9</v>
      </c>
      <c r="H17" s="79">
        <v>12</v>
      </c>
      <c r="I17" s="79">
        <v>0.85</v>
      </c>
      <c r="J17" s="79">
        <v>37.5</v>
      </c>
      <c r="K17" s="79">
        <v>49.8</v>
      </c>
      <c r="L17" s="79"/>
      <c r="M17" s="79"/>
      <c r="N17" s="79">
        <v>0.015</v>
      </c>
      <c r="O17" s="79">
        <v>0.13</v>
      </c>
      <c r="P17" s="79">
        <v>0.01</v>
      </c>
      <c r="Q17" s="79"/>
      <c r="R17" s="79"/>
      <c r="S17" s="79">
        <v>0.012</v>
      </c>
      <c r="T17" s="79" t="s">
        <v>199</v>
      </c>
    </row>
    <row r="18" spans="1:20" ht="15.75">
      <c r="A18" s="140" t="s">
        <v>58</v>
      </c>
      <c r="B18" s="114">
        <f>SUM(B12:B17)</f>
        <v>800</v>
      </c>
      <c r="C18" s="142">
        <f>SUM(C12:C17)</f>
        <v>23.919999999999998</v>
      </c>
      <c r="D18" s="142">
        <f aca="true" t="shared" si="2" ref="D18:S18">SUM(D12:D17)</f>
        <v>17.54</v>
      </c>
      <c r="E18" s="142">
        <f t="shared" si="2"/>
        <v>170.85</v>
      </c>
      <c r="F18" s="142">
        <f t="shared" si="2"/>
        <v>790.9000000000001</v>
      </c>
      <c r="G18" s="142">
        <f t="shared" si="2"/>
        <v>263.42</v>
      </c>
      <c r="H18" s="142">
        <f t="shared" si="2"/>
        <v>61.82000000000001</v>
      </c>
      <c r="I18" s="142">
        <f t="shared" si="2"/>
        <v>3.87</v>
      </c>
      <c r="J18" s="142">
        <f t="shared" si="2"/>
        <v>417.83000000000004</v>
      </c>
      <c r="K18" s="142">
        <f t="shared" si="2"/>
        <v>421.97999999999996</v>
      </c>
      <c r="L18" s="169">
        <f t="shared" si="2"/>
        <v>0.032</v>
      </c>
      <c r="M18" s="142">
        <f t="shared" si="2"/>
        <v>0.009019999999999999</v>
      </c>
      <c r="N18" s="142">
        <f t="shared" si="2"/>
        <v>0.4238</v>
      </c>
      <c r="O18" s="142">
        <f t="shared" si="2"/>
        <v>0.386</v>
      </c>
      <c r="P18" s="142">
        <f t="shared" si="2"/>
        <v>0.755</v>
      </c>
      <c r="Q18" s="142">
        <f t="shared" si="2"/>
        <v>257.95</v>
      </c>
      <c r="R18" s="142">
        <f t="shared" si="2"/>
        <v>7.5</v>
      </c>
      <c r="S18" s="142">
        <f t="shared" si="2"/>
        <v>6.923999999999999</v>
      </c>
      <c r="T18" s="142"/>
    </row>
    <row r="19" spans="1:20" ht="15.75">
      <c r="A19" s="140" t="s">
        <v>4</v>
      </c>
      <c r="B19" s="11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</row>
    <row r="20" spans="1:20" ht="15.75">
      <c r="A20" s="104" t="s">
        <v>67</v>
      </c>
      <c r="B20" s="112">
        <v>200</v>
      </c>
      <c r="C20" s="110">
        <v>0.3</v>
      </c>
      <c r="D20" s="111"/>
      <c r="E20" s="111">
        <v>6.7</v>
      </c>
      <c r="F20" s="111">
        <v>27.9</v>
      </c>
      <c r="G20" s="79">
        <v>6.9</v>
      </c>
      <c r="H20" s="79">
        <v>4.6</v>
      </c>
      <c r="I20" s="79">
        <v>0.08</v>
      </c>
      <c r="J20" s="79">
        <v>8.5</v>
      </c>
      <c r="K20" s="79">
        <v>10.2</v>
      </c>
      <c r="L20" s="79"/>
      <c r="M20" s="79"/>
      <c r="N20" s="79"/>
      <c r="O20" s="79"/>
      <c r="P20" s="79">
        <v>0.001</v>
      </c>
      <c r="Q20" s="79">
        <v>0.38</v>
      </c>
      <c r="R20" s="79"/>
      <c r="S20" s="79">
        <v>0.116</v>
      </c>
      <c r="T20" s="79">
        <v>686</v>
      </c>
    </row>
    <row r="21" spans="1:20" ht="15.75">
      <c r="A21" s="118" t="s">
        <v>135</v>
      </c>
      <c r="B21" s="109" t="s">
        <v>136</v>
      </c>
      <c r="C21" s="111">
        <v>6.6</v>
      </c>
      <c r="D21" s="111">
        <v>8.6</v>
      </c>
      <c r="E21" s="111">
        <v>33.1</v>
      </c>
      <c r="F21" s="111">
        <v>335.7</v>
      </c>
      <c r="G21" s="79">
        <v>140.64</v>
      </c>
      <c r="H21" s="79">
        <v>17.48</v>
      </c>
      <c r="I21" s="79">
        <v>0.6</v>
      </c>
      <c r="J21" s="79">
        <v>144.8</v>
      </c>
      <c r="K21" s="79">
        <v>212.27</v>
      </c>
      <c r="L21" s="79">
        <v>0.007</v>
      </c>
      <c r="M21" s="79">
        <v>0.005</v>
      </c>
      <c r="N21" s="79">
        <v>0.25</v>
      </c>
      <c r="O21" s="79">
        <v>0.083</v>
      </c>
      <c r="P21" s="79">
        <v>0.214</v>
      </c>
      <c r="Q21" s="79">
        <v>28.8</v>
      </c>
      <c r="R21" s="79">
        <v>0.14</v>
      </c>
      <c r="S21" s="79">
        <v>0.58</v>
      </c>
      <c r="T21" s="79">
        <v>733</v>
      </c>
    </row>
    <row r="22" spans="1:20" ht="15.75">
      <c r="A22" s="140" t="s">
        <v>56</v>
      </c>
      <c r="B22" s="114">
        <v>300</v>
      </c>
      <c r="C22" s="128">
        <f aca="true" t="shared" si="3" ref="C22:S22">SUM(C20:C21)</f>
        <v>6.8999999999999995</v>
      </c>
      <c r="D22" s="128">
        <f t="shared" si="3"/>
        <v>8.6</v>
      </c>
      <c r="E22" s="128">
        <f t="shared" si="3"/>
        <v>39.800000000000004</v>
      </c>
      <c r="F22" s="128">
        <f t="shared" si="3"/>
        <v>363.59999999999997</v>
      </c>
      <c r="G22" s="128">
        <f t="shared" si="3"/>
        <v>147.54</v>
      </c>
      <c r="H22" s="128">
        <f t="shared" si="3"/>
        <v>22.08</v>
      </c>
      <c r="I22" s="128">
        <f t="shared" si="3"/>
        <v>0.6799999999999999</v>
      </c>
      <c r="J22" s="128">
        <f t="shared" si="3"/>
        <v>153.3</v>
      </c>
      <c r="K22" s="128">
        <f t="shared" si="3"/>
        <v>222.47</v>
      </c>
      <c r="L22" s="128">
        <f t="shared" si="3"/>
        <v>0.007</v>
      </c>
      <c r="M22" s="128">
        <f t="shared" si="3"/>
        <v>0.005</v>
      </c>
      <c r="N22" s="128">
        <f t="shared" si="3"/>
        <v>0.25</v>
      </c>
      <c r="O22" s="128">
        <f t="shared" si="3"/>
        <v>0.083</v>
      </c>
      <c r="P22" s="128">
        <f t="shared" si="3"/>
        <v>0.215</v>
      </c>
      <c r="Q22" s="128">
        <f t="shared" si="3"/>
        <v>29.18</v>
      </c>
      <c r="R22" s="128">
        <f t="shared" si="3"/>
        <v>0.14</v>
      </c>
      <c r="S22" s="128">
        <f t="shared" si="3"/>
        <v>0.696</v>
      </c>
      <c r="T22" s="128"/>
    </row>
    <row r="23" spans="1:20" ht="15.75">
      <c r="A23" s="9" t="s">
        <v>10</v>
      </c>
      <c r="B23" s="3"/>
      <c r="C23" s="50">
        <f aca="true" t="shared" si="4" ref="C23:S23">SUM(C10+C18+C22)</f>
        <v>47.529999999999994</v>
      </c>
      <c r="D23" s="50">
        <f t="shared" si="4"/>
        <v>40.15</v>
      </c>
      <c r="E23" s="50">
        <f t="shared" si="4"/>
        <v>278.8</v>
      </c>
      <c r="F23" s="50">
        <f t="shared" si="4"/>
        <v>1761.1999999999998</v>
      </c>
      <c r="G23" s="50">
        <f t="shared" si="4"/>
        <v>686.36</v>
      </c>
      <c r="H23" s="50">
        <f t="shared" si="4"/>
        <v>137.2</v>
      </c>
      <c r="I23" s="50">
        <f t="shared" si="4"/>
        <v>8.2</v>
      </c>
      <c r="J23" s="50">
        <f t="shared" si="4"/>
        <v>767.9300000000001</v>
      </c>
      <c r="K23" s="50">
        <f t="shared" si="4"/>
        <v>897.25</v>
      </c>
      <c r="L23" s="50">
        <f t="shared" si="4"/>
        <v>0.085</v>
      </c>
      <c r="M23" s="50">
        <f t="shared" si="4"/>
        <v>0.014259999999999998</v>
      </c>
      <c r="N23" s="50">
        <f t="shared" si="4"/>
        <v>1.0448</v>
      </c>
      <c r="O23" s="50">
        <f t="shared" si="4"/>
        <v>0.715</v>
      </c>
      <c r="P23" s="50">
        <f t="shared" si="4"/>
        <v>1.2691000000000001</v>
      </c>
      <c r="Q23" s="50">
        <f t="shared" si="4"/>
        <v>404.38</v>
      </c>
      <c r="R23" s="50">
        <f t="shared" si="4"/>
        <v>9.34</v>
      </c>
      <c r="S23" s="50">
        <f t="shared" si="4"/>
        <v>8.313999999999998</v>
      </c>
      <c r="T23" s="50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Медкова Г.Е.</cp:lastModifiedBy>
  <cp:lastPrinted>2023-08-11T01:50:40Z</cp:lastPrinted>
  <dcterms:created xsi:type="dcterms:W3CDTF">2008-06-03T02:32:19Z</dcterms:created>
  <dcterms:modified xsi:type="dcterms:W3CDTF">2023-09-20T06:19:30Z</dcterms:modified>
  <cp:category/>
  <cp:version/>
  <cp:contentType/>
  <cp:contentStatus/>
</cp:coreProperties>
</file>