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980" windowHeight="8010" tabRatio="584" activeTab="0"/>
  </bookViews>
  <sheets>
    <sheet name="титульный" sheetId="1" r:id="rId1"/>
    <sheet name="1 день" sheetId="2" r:id="rId2"/>
    <sheet name="2 день" sheetId="3" r:id="rId3"/>
    <sheet name="3 день" sheetId="4" r:id="rId4"/>
    <sheet name="4 день" sheetId="5" r:id="rId5"/>
    <sheet name="5 день" sheetId="6" r:id="rId6"/>
    <sheet name="6 день" sheetId="7" r:id="rId7"/>
    <sheet name="7 день" sheetId="8" r:id="rId8"/>
    <sheet name="8 день" sheetId="9" r:id="rId9"/>
    <sheet name="9 день" sheetId="10" r:id="rId10"/>
    <sheet name="10 день" sheetId="11" r:id="rId11"/>
    <sheet name="таблица №1" sheetId="12" r:id="rId12"/>
    <sheet name="таблица №2" sheetId="13" r:id="rId13"/>
    <sheet name="%соотн.1" sheetId="14" r:id="rId14"/>
    <sheet name="%соотн.2" sheetId="15" r:id="rId15"/>
    <sheet name="объемы завтраков, обедов" sheetId="16" r:id="rId16"/>
    <sheet name="Нормы" sheetId="17" r:id="rId17"/>
  </sheets>
  <definedNames>
    <definedName name="_xlnm.Print_Area" localSheetId="10">'10 день'!$A$1:$T$21</definedName>
    <definedName name="_xlnm.Print_Area" localSheetId="3">'3 день'!$A$1:$T$20</definedName>
    <definedName name="_xlnm.Print_Area" localSheetId="4">'4 день'!$A$1:$T$22</definedName>
    <definedName name="_xlnm.Print_Area" localSheetId="5">'5 день'!$A$1:$T$20</definedName>
    <definedName name="_xlnm.Print_Area" localSheetId="6">'6 день'!$A$1:$T$22</definedName>
  </definedNames>
  <calcPr fullCalcOnLoad="1"/>
</workbook>
</file>

<file path=xl/sharedStrings.xml><?xml version="1.0" encoding="utf-8"?>
<sst xmlns="http://schemas.openxmlformats.org/spreadsheetml/2006/main" count="733" uniqueCount="242">
  <si>
    <t>Наименование блюд</t>
  </si>
  <si>
    <t>Выход</t>
  </si>
  <si>
    <t>Завтрак:</t>
  </si>
  <si>
    <t>Обед:</t>
  </si>
  <si>
    <t>Белки</t>
  </si>
  <si>
    <t>Жиры</t>
  </si>
  <si>
    <t>Углеводы</t>
  </si>
  <si>
    <t>Ккал</t>
  </si>
  <si>
    <t>(в граммах)</t>
  </si>
  <si>
    <t>Итого за день: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</si>
  <si>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</si>
  <si>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</si>
  <si>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</si>
  <si>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</si>
  <si>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</si>
  <si>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</si>
  <si>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</si>
  <si>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</si>
  <si>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</si>
  <si>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</si>
  <si>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Завтрак</t>
  </si>
  <si>
    <t>Белки:</t>
  </si>
  <si>
    <t>ИТОГО:</t>
  </si>
  <si>
    <t>Ca</t>
  </si>
  <si>
    <t>Mq</t>
  </si>
  <si>
    <t>Fe</t>
  </si>
  <si>
    <t>C</t>
  </si>
  <si>
    <t>Норма</t>
  </si>
  <si>
    <t>% отклонения от нормы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</si>
  <si>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</si>
  <si>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</si>
  <si>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</si>
  <si>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</si>
  <si>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</si>
  <si>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</si>
  <si>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</si>
  <si>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</si>
  <si>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</si>
  <si>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</si>
  <si>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</si>
  <si>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</si>
  <si>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хлеб пшеничный</t>
  </si>
  <si>
    <t>мука пшеничная</t>
  </si>
  <si>
    <t>картофель</t>
  </si>
  <si>
    <t>сметана</t>
  </si>
  <si>
    <t>масло сливочное</t>
  </si>
  <si>
    <t>масло растительное</t>
  </si>
  <si>
    <t>яйцо</t>
  </si>
  <si>
    <t>чай</t>
  </si>
  <si>
    <t>какао</t>
  </si>
  <si>
    <t>УТВЕРЖДАЮ:</t>
  </si>
  <si>
    <t>Суточная норма, г</t>
  </si>
  <si>
    <t>Итого за завтрак:</t>
  </si>
  <si>
    <t>Итого за обед :</t>
  </si>
  <si>
    <t>Итого за обед:</t>
  </si>
  <si>
    <t>100% от сут.нормы</t>
  </si>
  <si>
    <t>100% от суточной нормы</t>
  </si>
  <si>
    <t>В среднем за 10 дней</t>
  </si>
  <si>
    <t>крахмал</t>
  </si>
  <si>
    <t>кофейный напиток</t>
  </si>
  <si>
    <t>дрожжи</t>
  </si>
  <si>
    <t>Хлеб пшеничный</t>
  </si>
  <si>
    <t>Хлеб ржаной</t>
  </si>
  <si>
    <t>Компот из сухофруктов</t>
  </si>
  <si>
    <t>Чай с лимоном</t>
  </si>
  <si>
    <t>Капуста тушеная</t>
  </si>
  <si>
    <t>Груша</t>
  </si>
  <si>
    <t>Банан</t>
  </si>
  <si>
    <t>Каша гречневая</t>
  </si>
  <si>
    <t>фрукты свежие</t>
  </si>
  <si>
    <t>сахар</t>
  </si>
  <si>
    <t>курица</t>
  </si>
  <si>
    <t>P</t>
  </si>
  <si>
    <t>K</t>
  </si>
  <si>
    <t>I</t>
  </si>
  <si>
    <t>Se</t>
  </si>
  <si>
    <t>F</t>
  </si>
  <si>
    <t>B1</t>
  </si>
  <si>
    <t>B2</t>
  </si>
  <si>
    <t>A</t>
  </si>
  <si>
    <t>D</t>
  </si>
  <si>
    <t xml:space="preserve"> минеральные вещества                                                              витамины</t>
  </si>
  <si>
    <t>№ рец</t>
  </si>
  <si>
    <t>Картофельное пюре</t>
  </si>
  <si>
    <t>Напиток лимонный</t>
  </si>
  <si>
    <t xml:space="preserve"> минеральные вещества                                                                                витамины  </t>
  </si>
  <si>
    <t xml:space="preserve"> минеральные вещества                                                                       витамины</t>
  </si>
  <si>
    <t xml:space="preserve">F </t>
  </si>
  <si>
    <t>крупы, бобовые</t>
  </si>
  <si>
    <t>макаронные изделия</t>
  </si>
  <si>
    <t>овощи</t>
  </si>
  <si>
    <t>сухофрукты</t>
  </si>
  <si>
    <t>молоко</t>
  </si>
  <si>
    <t>кисломолочная продукция</t>
  </si>
  <si>
    <t>специи</t>
  </si>
  <si>
    <t>Яйцо вареное</t>
  </si>
  <si>
    <t>Мандарин</t>
  </si>
  <si>
    <t>Сыр порционный</t>
  </si>
  <si>
    <t>Борщ с капустой и картофелем со сметаной</t>
  </si>
  <si>
    <t>Сок яблочный</t>
  </si>
  <si>
    <t>Какао с молоком</t>
  </si>
  <si>
    <t>Напиток из свежих яблок</t>
  </si>
  <si>
    <t>Кофейный напиток</t>
  </si>
  <si>
    <t>Омлет натуральный с маслом сливочным</t>
  </si>
  <si>
    <t>Чай с сахаром</t>
  </si>
  <si>
    <r>
      <t xml:space="preserve">Рассольник по-ленинградски с говядиной </t>
    </r>
    <r>
      <rPr>
        <sz val="9"/>
        <color indexed="8"/>
        <rFont val="Times New Roman"/>
        <family val="1"/>
      </rPr>
      <t>(п/ф высокой степени готовности) и сметаной</t>
    </r>
  </si>
  <si>
    <t>Сок вишневый</t>
  </si>
  <si>
    <t>Сок персиковый</t>
  </si>
  <si>
    <t>Чай с молоком</t>
  </si>
  <si>
    <t>Яблоко</t>
  </si>
  <si>
    <t>Суп крестьянский</t>
  </si>
  <si>
    <r>
      <t xml:space="preserve">Котлета куриная с маслом сливочным </t>
    </r>
    <r>
      <rPr>
        <sz val="9"/>
        <color indexed="8"/>
        <rFont val="Times New Roman"/>
        <family val="1"/>
      </rPr>
      <t>(п/ф высокой степени готовности)</t>
    </r>
  </si>
  <si>
    <t xml:space="preserve">Свекольник со сметаной </t>
  </si>
  <si>
    <r>
      <t xml:space="preserve">Щи из свежей капусты с картофелем с  говядиной </t>
    </r>
    <r>
      <rPr>
        <sz val="9"/>
        <rFont val="Times New Roman"/>
        <family val="1"/>
      </rPr>
      <t>(п/ф высокой степени готовности) и сметаной</t>
    </r>
  </si>
  <si>
    <t>1шт/40</t>
  </si>
  <si>
    <t>Апельсин</t>
  </si>
  <si>
    <t>Перспективное десятидневное меню для питания школьников</t>
  </si>
  <si>
    <t>Огурец свежий долькой</t>
  </si>
  <si>
    <t>Помидор свежий долькой</t>
  </si>
  <si>
    <r>
      <t xml:space="preserve">Кукуруза порционная </t>
    </r>
    <r>
      <rPr>
        <sz val="8"/>
        <color indexed="8"/>
        <rFont val="Times New Roman"/>
        <family val="1"/>
      </rPr>
      <t>(пром.произв.)</t>
    </r>
  </si>
  <si>
    <r>
      <t xml:space="preserve">Жаркое по-домашнему с говядиной </t>
    </r>
    <r>
      <rPr>
        <sz val="8"/>
        <color indexed="8"/>
        <rFont val="Times New Roman"/>
        <family val="1"/>
      </rPr>
      <t>(п/ф высокой степени готовности)</t>
    </r>
  </si>
  <si>
    <t>50-60% от суточной нормы</t>
  </si>
  <si>
    <t>35-42</t>
  </si>
  <si>
    <t>150-180</t>
  </si>
  <si>
    <t>600-720</t>
  </si>
  <si>
    <t>9-10,8</t>
  </si>
  <si>
    <t>0,05-0,06</t>
  </si>
  <si>
    <t>0,025-0,03</t>
  </si>
  <si>
    <t>2-2,4</t>
  </si>
  <si>
    <t>0,7-0,84</t>
  </si>
  <si>
    <t>0,8-0,96</t>
  </si>
  <si>
    <t>450-540</t>
  </si>
  <si>
    <t>5-6</t>
  </si>
  <si>
    <t>20-25</t>
  </si>
  <si>
    <t>30-35</t>
  </si>
  <si>
    <t>60-70</t>
  </si>
  <si>
    <t>100-120</t>
  </si>
  <si>
    <t>10-12</t>
  </si>
  <si>
    <t>20-24</t>
  </si>
  <si>
    <t>26,5-32</t>
  </si>
  <si>
    <t>175-210</t>
  </si>
  <si>
    <t>90-108</t>
  </si>
  <si>
    <t>30-36</t>
  </si>
  <si>
    <t>7,5-9</t>
  </si>
  <si>
    <t>1-1,2</t>
  </si>
  <si>
    <t>0,6-0,7</t>
  </si>
  <si>
    <t>0,15-0,18</t>
  </si>
  <si>
    <t>2,5-3</t>
  </si>
  <si>
    <t>544-680</t>
  </si>
  <si>
    <t>20-25% от сут. нормы</t>
  </si>
  <si>
    <t>30-35% от сут. нормы</t>
  </si>
  <si>
    <t>816-952</t>
  </si>
  <si>
    <t>50-60% от сут.нормы</t>
  </si>
  <si>
    <t>45-54</t>
  </si>
  <si>
    <t>46-55</t>
  </si>
  <si>
    <t>191,5-230</t>
  </si>
  <si>
    <t>1360-1632</t>
  </si>
  <si>
    <t>54-1з-2020</t>
  </si>
  <si>
    <t>54-5с-2020</t>
  </si>
  <si>
    <t>54-1г-2020</t>
  </si>
  <si>
    <t>54-20з-2020</t>
  </si>
  <si>
    <t>54-2з-2020</t>
  </si>
  <si>
    <t>54-1к-2020</t>
  </si>
  <si>
    <t>54-3з-2020</t>
  </si>
  <si>
    <t>54-21з-2020</t>
  </si>
  <si>
    <t>Биойогурт</t>
  </si>
  <si>
    <r>
      <t xml:space="preserve">Вафли </t>
    </r>
    <r>
      <rPr>
        <sz val="8"/>
        <color indexed="8"/>
        <rFont val="Times New Roman"/>
        <family val="1"/>
      </rPr>
      <t>(пром.произв.)</t>
    </r>
  </si>
  <si>
    <r>
      <t xml:space="preserve">Печенье сливочное </t>
    </r>
    <r>
      <rPr>
        <sz val="8"/>
        <color indexed="8"/>
        <rFont val="Times New Roman"/>
        <family val="1"/>
      </rPr>
      <t>(пром.произв.)</t>
    </r>
  </si>
  <si>
    <t>субпродукты (печень говяжья)</t>
  </si>
  <si>
    <t>рыба</t>
  </si>
  <si>
    <t>творог 5%</t>
  </si>
  <si>
    <t>сыр тверд.сортов</t>
  </si>
  <si>
    <t>конд.изд. (без крема)</t>
  </si>
  <si>
    <t>соль йодир.</t>
  </si>
  <si>
    <t>мясо (говядина)</t>
  </si>
  <si>
    <t>соки (натур.)</t>
  </si>
  <si>
    <t>Норма не менее</t>
  </si>
  <si>
    <t>Йогурт фруктовый</t>
  </si>
  <si>
    <t>пром</t>
  </si>
  <si>
    <t>Снежок</t>
  </si>
  <si>
    <t>Компот из изюма</t>
  </si>
  <si>
    <t>Печень тушеная</t>
  </si>
  <si>
    <t>Рыба туш. в томате с овощами</t>
  </si>
  <si>
    <t>Запеканка творожная со сгущенным молоком</t>
  </si>
  <si>
    <t>Каша перловая</t>
  </si>
  <si>
    <t>Бедро отварное с маслом сливочным</t>
  </si>
  <si>
    <t>Макаронные изделия</t>
  </si>
  <si>
    <r>
      <t xml:space="preserve">Плов из говядины </t>
    </r>
    <r>
      <rPr>
        <sz val="8"/>
        <color indexed="8"/>
        <rFont val="Times New Roman"/>
        <family val="1"/>
      </rPr>
      <t>(п/ф высокой степени готовности)</t>
    </r>
  </si>
  <si>
    <t>Каша молочная рисовая с маслом сливочным</t>
  </si>
  <si>
    <t>Кисель из кураги</t>
  </si>
  <si>
    <t>Азу с говядиной (п/ф высокой степени готовности)</t>
  </si>
  <si>
    <t>2023г</t>
  </si>
  <si>
    <t xml:space="preserve">______________ </t>
  </si>
  <si>
    <t xml:space="preserve">"___"__________ </t>
  </si>
  <si>
    <t>Подготовлено:</t>
  </si>
  <si>
    <t>Специалистом Комитета по образованию администрации ЗГМО</t>
  </si>
  <si>
    <t>Волковой Д.Е _________________</t>
  </si>
  <si>
    <t>Пищеблоки работающие на полуфабрикатах</t>
  </si>
  <si>
    <r>
      <t xml:space="preserve">Суп овощной с мясными фрикадельками из говядины </t>
    </r>
    <r>
      <rPr>
        <sz val="9"/>
        <rFont val="Times New Roman"/>
        <family val="1"/>
      </rPr>
      <t>(п/ф высокой степени готовности)</t>
    </r>
  </si>
  <si>
    <t>Напиток апельсиновый</t>
  </si>
  <si>
    <t>Рис отварной</t>
  </si>
  <si>
    <r>
      <t>Суп овощной с с рыбными фрикадельками(</t>
    </r>
    <r>
      <rPr>
        <sz val="9"/>
        <color indexed="8"/>
        <rFont val="Times New Roman"/>
        <family val="1"/>
      </rPr>
      <t>п/ф высокой степени готовности</t>
    </r>
    <r>
      <rPr>
        <sz val="12"/>
        <color indexed="8"/>
        <rFont val="Times New Roman"/>
        <family val="1"/>
      </rPr>
      <t>) и сметаной</t>
    </r>
  </si>
  <si>
    <t>Суп картофельный с мак. изделиями и кур.бедром</t>
  </si>
  <si>
    <t xml:space="preserve">Суп картофельный с горохом </t>
  </si>
  <si>
    <t>Суп картофельный с крупой</t>
  </si>
  <si>
    <t>Котлета рыбная</t>
  </si>
  <si>
    <t>Напиток из св.груш</t>
  </si>
  <si>
    <r>
      <t xml:space="preserve">Зеленый горошек порционный </t>
    </r>
    <r>
      <rPr>
        <sz val="8"/>
        <color indexed="8"/>
        <rFont val="Times New Roman"/>
        <family val="1"/>
      </rPr>
      <t>(пром.произв.)</t>
    </r>
  </si>
  <si>
    <r>
      <t xml:space="preserve">Биточки из говядины с маслом сливочным </t>
    </r>
    <r>
      <rPr>
        <sz val="9"/>
        <color indexed="8"/>
        <rFont val="Times New Roman"/>
        <family val="1"/>
      </rPr>
      <t>(п/ф высокой степени готовности)</t>
    </r>
  </si>
  <si>
    <t>Голубцы ленивые</t>
  </si>
  <si>
    <t>Каша ячневая</t>
  </si>
  <si>
    <t>Сырники из творога со сгущ.молоком</t>
  </si>
  <si>
    <r>
      <t>Тефтели из говядины с рисом со сливочным маслом</t>
    </r>
    <r>
      <rPr>
        <sz val="9"/>
        <color indexed="8"/>
        <rFont val="Times New Roman"/>
        <family val="1"/>
      </rPr>
      <t>(п/ф высокой степени готовности)</t>
    </r>
  </si>
  <si>
    <t>Макаронные изделия отварные</t>
  </si>
  <si>
    <t>Коржик молочный</t>
  </si>
  <si>
    <t>Рыба в сметанном соусе</t>
  </si>
  <si>
    <t>Икра морковная</t>
  </si>
  <si>
    <t>Икра кабачковая</t>
  </si>
  <si>
    <t>27-31,5</t>
  </si>
  <si>
    <t>112-131</t>
  </si>
  <si>
    <t>168-196</t>
  </si>
  <si>
    <t>111-129,5</t>
  </si>
  <si>
    <t>120-140</t>
  </si>
  <si>
    <t>42-49</t>
  </si>
  <si>
    <t>6-7</t>
  </si>
  <si>
    <t>18-21</t>
  </si>
  <si>
    <t>9-10,5</t>
  </si>
  <si>
    <t>24-28</t>
  </si>
  <si>
    <t>1,2-1,4</t>
  </si>
  <si>
    <t>38,5-46</t>
  </si>
  <si>
    <t xml:space="preserve">г.Зимы в возрасте от 12 до 18 лет (двухразовое питание) на 2023-2024 учебный год </t>
  </si>
  <si>
    <t xml:space="preserve">Таблица пищевой и энергетической ценности по приемам пищи, по дням и в среднем за 10 дней рациона питания (завтрак, обед) детей в возрасте от 12 до 18 лет, посещающих МБОУ г.Зимы в 2023-2024гг  </t>
  </si>
  <si>
    <t>Таблица по процентному распределению микроэлементов и витамина С по приемам пищи, по дням и в среднем за 10 дней в рационе питания (завтрак, обед) детей в возрасте от 12 до 18 лет, посещающих МБОУ г.Зимы в 2023-2024гг.</t>
  </si>
  <si>
    <t xml:space="preserve">Таблица выполнения суммарных объемов блюд по приемам пищи, по дням и в среднем за 10 дней рациона питания (завтрак, обед) для питания школьников г.Зимы в возрасте от 12 до 18 лет, в 2023-2024гг  </t>
  </si>
  <si>
    <t xml:space="preserve">Нормы питания за 10 дней для детей в возрасте от 12 до 18 лет, посещающих МБОУ г.Зимы в 2023-2024гг  </t>
  </si>
  <si>
    <t>Капуста туш с кур.филе</t>
  </si>
  <si>
    <t>Плюшка Московская</t>
  </si>
  <si>
    <t>Таблица содержания микроэлементов и витамина С в рационе питания (завтрак, обед) детей в возрасте от 12 до 18 лет, посещающих МБОУ г.Зимы в 2023-2024гг.</t>
  </si>
  <si>
    <t>Таблица процентного соотношения пищевой и энергетической ценности по приемам пищи, по дням и в среднем за 10 дней рациона питания (завтрак, обед) детей в возрасте от 12 до 18 лет, посещающих МБОУ г.Зимы в 2023-2024гг.</t>
  </si>
  <si>
    <t>Чай со сгущ.молоком</t>
  </si>
  <si>
    <t>Директор МБОУ "СОШ № 10"</t>
  </si>
  <si>
    <t>Т.А. Венцкене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</si>
</sst>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0"/>
    <numFmt numFmtId="189" formatCode="0.000000"/>
    <numFmt numFmtId="190" formatCode="[$-FC19]d\ mmmm\ yyyy\ &quot;г.&quot;"/>
    <numFmt numFmtId="191" formatCode="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184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17" fillId="0" borderId="0" xfId="53" applyFont="1" applyAlignment="1">
      <alignment/>
      <protection/>
    </xf>
    <xf numFmtId="0" fontId="17" fillId="0" borderId="0" xfId="0" applyFont="1" applyAlignment="1">
      <alignment/>
    </xf>
    <xf numFmtId="0" fontId="17" fillId="0" borderId="0" xfId="53" applyFont="1">
      <alignment/>
      <protection/>
    </xf>
    <xf numFmtId="0" fontId="19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0" xfId="54">
      <alignment/>
      <protection/>
    </xf>
    <xf numFmtId="0" fontId="1" fillId="0" borderId="10" xfId="54" applyBorder="1">
      <alignment/>
      <protection/>
    </xf>
    <xf numFmtId="0" fontId="18" fillId="0" borderId="10" xfId="53" applyFont="1" applyBorder="1">
      <alignment/>
      <protection/>
    </xf>
    <xf numFmtId="185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8" fillId="0" borderId="10" xfId="53" applyFont="1" applyBorder="1">
      <alignment/>
      <protection/>
    </xf>
    <xf numFmtId="2" fontId="0" fillId="0" borderId="10" xfId="0" applyNumberForma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4" fillId="0" borderId="0" xfId="53" applyFont="1" applyAlignment="1">
      <alignment horizontal="center"/>
      <protection/>
    </xf>
    <xf numFmtId="0" fontId="26" fillId="0" borderId="0" xfId="53" applyFont="1" applyAlignment="1">
      <alignment horizontal="center"/>
      <protection/>
    </xf>
    <xf numFmtId="0" fontId="65" fillId="0" borderId="0" xfId="0" applyFont="1" applyAlignment="1">
      <alignment horizontal="center"/>
    </xf>
    <xf numFmtId="0" fontId="27" fillId="0" borderId="0" xfId="53" applyFont="1" applyAlignment="1">
      <alignment horizontal="center"/>
      <protection/>
    </xf>
    <xf numFmtId="0" fontId="17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54" applyFill="1" applyBorder="1">
      <alignment/>
      <protection/>
    </xf>
    <xf numFmtId="0" fontId="26" fillId="0" borderId="0" xfId="0" applyFont="1" applyAlignment="1">
      <alignment/>
    </xf>
    <xf numFmtId="0" fontId="26" fillId="0" borderId="0" xfId="53" applyFont="1">
      <alignment/>
      <protection/>
    </xf>
    <xf numFmtId="0" fontId="26" fillId="0" borderId="0" xfId="53" applyFont="1" applyAlignment="1">
      <alignment/>
      <protection/>
    </xf>
    <xf numFmtId="0" fontId="6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/>
    </xf>
    <xf numFmtId="0" fontId="5" fillId="0" borderId="10" xfId="54" applyFont="1" applyBorder="1">
      <alignment/>
      <protection/>
    </xf>
    <xf numFmtId="0" fontId="5" fillId="0" borderId="10" xfId="54" applyFont="1" applyBorder="1" applyAlignment="1">
      <alignment wrapText="1"/>
      <protection/>
    </xf>
    <xf numFmtId="0" fontId="25" fillId="0" borderId="10" xfId="53" applyFont="1" applyBorder="1">
      <alignment/>
      <protection/>
    </xf>
    <xf numFmtId="0" fontId="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18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6" fillId="33" borderId="14" xfId="0" applyNumberFormat="1" applyFont="1" applyFill="1" applyBorder="1" applyAlignment="1">
      <alignment wrapText="1"/>
    </xf>
    <xf numFmtId="0" fontId="46" fillId="33" borderId="12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2" fontId="46" fillId="33" borderId="10" xfId="0" applyNumberFormat="1" applyFont="1" applyFill="1" applyBorder="1" applyAlignment="1">
      <alignment wrapText="1"/>
    </xf>
    <xf numFmtId="185" fontId="46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/>
    </xf>
    <xf numFmtId="0" fontId="4" fillId="33" borderId="10" xfId="54" applyFont="1" applyFill="1" applyBorder="1" applyAlignment="1">
      <alignment horizontal="left" vertical="top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0" fillId="33" borderId="15" xfId="0" applyFill="1" applyBorder="1" applyAlignment="1">
      <alignment/>
    </xf>
    <xf numFmtId="0" fontId="17" fillId="33" borderId="10" xfId="0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/>
    </xf>
    <xf numFmtId="0" fontId="1" fillId="33" borderId="13" xfId="54" applyFill="1" applyBorder="1" applyAlignment="1">
      <alignment horizontal="center" vertical="center"/>
      <protection/>
    </xf>
    <xf numFmtId="0" fontId="1" fillId="33" borderId="10" xfId="54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/>
      <protection/>
    </xf>
    <xf numFmtId="0" fontId="1" fillId="33" borderId="10" xfId="54" applyFill="1" applyBorder="1" applyAlignment="1">
      <alignment horizontal="center"/>
      <protection/>
    </xf>
    <xf numFmtId="0" fontId="28" fillId="33" borderId="10" xfId="0" applyNumberFormat="1" applyFont="1" applyFill="1" applyBorder="1" applyAlignment="1">
      <alignment wrapText="1"/>
    </xf>
    <xf numFmtId="0" fontId="28" fillId="33" borderId="13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18" fillId="33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46" fillId="33" borderId="10" xfId="0" applyNumberFormat="1" applyFont="1" applyFill="1" applyBorder="1" applyAlignment="1">
      <alignment wrapText="1"/>
    </xf>
    <xf numFmtId="0" fontId="46" fillId="33" borderId="13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18" fillId="33" borderId="12" xfId="0" applyFont="1" applyFill="1" applyBorder="1" applyAlignment="1">
      <alignment horizontal="center" wrapText="1"/>
    </xf>
    <xf numFmtId="0" fontId="1" fillId="33" borderId="10" xfId="54" applyFill="1" applyBorder="1" applyAlignment="1">
      <alignment horizont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86" fontId="15" fillId="33" borderId="13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184" fontId="15" fillId="33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15" fillId="33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/>
    </xf>
    <xf numFmtId="0" fontId="1" fillId="33" borderId="0" xfId="54" applyFill="1">
      <alignment/>
      <protection/>
    </xf>
    <xf numFmtId="0" fontId="18" fillId="33" borderId="10" xfId="53" applyFont="1" applyFill="1" applyBorder="1">
      <alignment/>
      <protection/>
    </xf>
    <xf numFmtId="0" fontId="17" fillId="33" borderId="11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184" fontId="65" fillId="33" borderId="10" xfId="0" applyNumberFormat="1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84" fontId="5" fillId="33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68" fillId="0" borderId="0" xfId="0" applyFont="1" applyAlignment="1">
      <alignment/>
    </xf>
    <xf numFmtId="0" fontId="26" fillId="0" borderId="0" xfId="53" applyFont="1" applyAlignment="1">
      <alignment/>
      <protection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5" fillId="0" borderId="0" xfId="0" applyFont="1" applyAlignment="1">
      <alignment/>
    </xf>
    <xf numFmtId="0" fontId="26" fillId="33" borderId="0" xfId="53" applyFont="1" applyFill="1" applyAlignment="1">
      <alignment/>
      <protection/>
    </xf>
    <xf numFmtId="0" fontId="26" fillId="33" borderId="0" xfId="0" applyFont="1" applyFill="1" applyAlignment="1">
      <alignment/>
    </xf>
    <xf numFmtId="0" fontId="17" fillId="0" borderId="0" xfId="53" applyFont="1" applyAlignment="1">
      <alignment/>
      <protection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65" fillId="0" borderId="0" xfId="0" applyFont="1" applyAlignment="1">
      <alignment/>
    </xf>
    <xf numFmtId="0" fontId="17" fillId="0" borderId="0" xfId="53" applyFont="1" applyAlignment="1">
      <alignment wrapText="1"/>
      <protection/>
    </xf>
    <xf numFmtId="0" fontId="65" fillId="0" borderId="0" xfId="0" applyFont="1" applyAlignment="1">
      <alignment wrapText="1"/>
    </xf>
    <xf numFmtId="0" fontId="23" fillId="0" borderId="0" xfId="53" applyFont="1" applyAlignment="1">
      <alignment/>
      <protection/>
    </xf>
    <xf numFmtId="0" fontId="24" fillId="0" borderId="0" xfId="53" applyFont="1" applyAlignment="1">
      <alignment/>
      <protection/>
    </xf>
    <xf numFmtId="0" fontId="67" fillId="0" borderId="0" xfId="0" applyFont="1" applyAlignment="1">
      <alignment horizontal="center" vertical="center"/>
    </xf>
    <xf numFmtId="0" fontId="26" fillId="0" borderId="0" xfId="53" applyFont="1" applyAlignment="1">
      <alignment horizontal="center" vertical="center"/>
      <protection/>
    </xf>
    <xf numFmtId="0" fontId="25" fillId="0" borderId="0" xfId="53" applyFont="1" applyAlignment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5" fillId="0" borderId="15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3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2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152400</xdr:rowOff>
    </xdr:from>
    <xdr:to>
      <xdr:col>19</xdr:col>
      <xdr:colOff>361950</xdr:colOff>
      <xdr:row>9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324225" y="152400"/>
          <a:ext cx="7467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M3" sqref="M3:N3"/>
    </sheetView>
  </sheetViews>
  <sheetFormatPr defaultColWidth="9.140625" defaultRowHeight="15"/>
  <cols>
    <col min="12" max="12" width="10.28125" style="0" customWidth="1"/>
    <col min="14" max="14" width="13.7109375" style="0" customWidth="1"/>
  </cols>
  <sheetData>
    <row r="1" spans="1:16" ht="15.75">
      <c r="A1" s="71"/>
      <c r="B1" s="198"/>
      <c r="C1" s="198"/>
      <c r="D1" s="198"/>
      <c r="E1" s="198"/>
      <c r="F1" s="198"/>
      <c r="G1" s="198"/>
      <c r="H1" s="198"/>
      <c r="I1" s="72"/>
      <c r="J1" s="72"/>
      <c r="K1" s="71" t="s">
        <v>50</v>
      </c>
      <c r="L1" s="72"/>
      <c r="M1" s="72"/>
      <c r="N1" s="67"/>
      <c r="O1" s="67"/>
      <c r="P1" s="67"/>
    </row>
    <row r="2" spans="1:16" ht="18.75">
      <c r="A2" s="49"/>
      <c r="B2" s="199"/>
      <c r="C2" s="199"/>
      <c r="D2" s="199"/>
      <c r="E2" s="199"/>
      <c r="F2" s="199"/>
      <c r="G2" s="199"/>
      <c r="H2" s="199"/>
      <c r="I2" s="72"/>
      <c r="J2" s="72"/>
      <c r="K2" s="182" t="s">
        <v>240</v>
      </c>
      <c r="L2" s="182"/>
      <c r="M2" s="182"/>
      <c r="N2" s="182"/>
      <c r="O2" s="67"/>
      <c r="P2" s="67"/>
    </row>
    <row r="3" spans="1:16" ht="18.75">
      <c r="A3" s="49"/>
      <c r="B3" s="72"/>
      <c r="C3" s="72"/>
      <c r="D3" s="72"/>
      <c r="E3" s="72"/>
      <c r="F3" s="72"/>
      <c r="G3" s="72"/>
      <c r="H3" s="72"/>
      <c r="I3" s="73"/>
      <c r="J3" s="72"/>
      <c r="K3" s="81" t="s">
        <v>192</v>
      </c>
      <c r="L3" s="81"/>
      <c r="M3" s="190" t="s">
        <v>241</v>
      </c>
      <c r="N3" s="191"/>
      <c r="O3" s="67"/>
      <c r="P3" s="67"/>
    </row>
    <row r="4" spans="1:16" ht="18.75">
      <c r="A4" s="49"/>
      <c r="B4" s="72"/>
      <c r="C4" s="49"/>
      <c r="D4" s="72"/>
      <c r="E4" s="72"/>
      <c r="F4" s="72"/>
      <c r="G4" s="72"/>
      <c r="H4" s="72"/>
      <c r="I4" s="72"/>
      <c r="J4" s="72"/>
      <c r="K4" s="81" t="s">
        <v>193</v>
      </c>
      <c r="L4" s="81"/>
      <c r="M4" s="81" t="s">
        <v>191</v>
      </c>
      <c r="N4" s="83"/>
      <c r="O4" s="67"/>
      <c r="P4" s="67"/>
    </row>
    <row r="5" spans="1:16" ht="15.75">
      <c r="A5" s="49"/>
      <c r="B5" s="72"/>
      <c r="C5" s="49"/>
      <c r="D5" s="72"/>
      <c r="E5" s="72"/>
      <c r="F5" s="72"/>
      <c r="G5" s="72"/>
      <c r="H5" s="72"/>
      <c r="I5" s="72"/>
      <c r="J5" s="72"/>
      <c r="K5" s="49"/>
      <c r="L5" s="72"/>
      <c r="M5" s="49"/>
      <c r="N5" s="67"/>
      <c r="O5" s="67"/>
      <c r="P5" s="67"/>
    </row>
    <row r="6" spans="1:16" ht="15.75">
      <c r="A6" s="49"/>
      <c r="B6" s="72"/>
      <c r="C6" s="49"/>
      <c r="D6" s="72"/>
      <c r="E6" s="72"/>
      <c r="F6" s="72"/>
      <c r="G6" s="72"/>
      <c r="H6" s="72"/>
      <c r="I6" s="72"/>
      <c r="J6" s="72"/>
      <c r="K6" s="49"/>
      <c r="L6" s="72"/>
      <c r="M6" s="49"/>
      <c r="N6" s="67"/>
      <c r="O6" s="67"/>
      <c r="P6" s="67"/>
    </row>
    <row r="7" spans="1:16" ht="15.75">
      <c r="A7" s="49"/>
      <c r="B7" s="72"/>
      <c r="C7" s="49"/>
      <c r="D7" s="72"/>
      <c r="E7" s="72"/>
      <c r="F7" s="72"/>
      <c r="G7" s="72"/>
      <c r="H7" s="72"/>
      <c r="I7" s="72"/>
      <c r="J7" s="72"/>
      <c r="K7" s="49"/>
      <c r="L7" s="72"/>
      <c r="M7" s="49"/>
      <c r="N7" s="67"/>
      <c r="O7" s="67"/>
      <c r="P7" s="67"/>
    </row>
    <row r="8" spans="1:16" ht="15.75">
      <c r="A8" s="49"/>
      <c r="B8" s="72"/>
      <c r="C8" s="49"/>
      <c r="D8" s="72"/>
      <c r="E8" s="72"/>
      <c r="F8" s="72"/>
      <c r="G8" s="72"/>
      <c r="H8" s="72"/>
      <c r="I8" s="72"/>
      <c r="J8" s="72"/>
      <c r="K8" s="49"/>
      <c r="L8" s="72"/>
      <c r="M8" s="49"/>
      <c r="N8" s="67"/>
      <c r="O8" s="67"/>
      <c r="P8" s="67"/>
    </row>
    <row r="9" spans="1:16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67"/>
      <c r="O9" s="67"/>
      <c r="P9" s="67"/>
    </row>
    <row r="10" spans="1:16" ht="18.75">
      <c r="A10" s="200" t="s">
        <v>116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67"/>
      <c r="P10" s="67"/>
    </row>
    <row r="11" spans="1:16" ht="18.75" customHeight="1">
      <c r="A11" s="201" t="s">
        <v>230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67"/>
      <c r="P11" s="67"/>
    </row>
    <row r="12" spans="1:16" ht="18" customHeight="1">
      <c r="A12" s="47"/>
      <c r="B12" s="48"/>
      <c r="C12" s="71"/>
      <c r="D12" s="72"/>
      <c r="E12" s="183" t="s">
        <v>197</v>
      </c>
      <c r="F12" s="184"/>
      <c r="G12" s="184"/>
      <c r="H12" s="184"/>
      <c r="I12" s="184"/>
      <c r="J12" s="184"/>
      <c r="K12" s="192"/>
      <c r="L12" s="193"/>
      <c r="M12" s="193"/>
      <c r="N12" s="193"/>
      <c r="O12" s="193"/>
      <c r="P12" s="67"/>
    </row>
    <row r="13" spans="1:16" ht="18.75">
      <c r="A13" s="47"/>
      <c r="B13" s="48"/>
      <c r="C13" s="74"/>
      <c r="D13" s="75"/>
      <c r="E13" s="75"/>
      <c r="F13" s="192"/>
      <c r="G13" s="193"/>
      <c r="H13" s="193"/>
      <c r="I13" s="193"/>
      <c r="J13" s="193"/>
      <c r="K13" s="192"/>
      <c r="L13" s="193"/>
      <c r="M13" s="193"/>
      <c r="N13" s="193"/>
      <c r="O13" s="193"/>
      <c r="P13" s="67"/>
    </row>
    <row r="14" spans="1:16" ht="18.75">
      <c r="A14" s="47"/>
      <c r="B14" s="48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67"/>
      <c r="P14" s="67"/>
    </row>
    <row r="15" spans="1:16" ht="15.75">
      <c r="A15" s="192"/>
      <c r="B15" s="193"/>
      <c r="C15" s="193"/>
      <c r="D15" s="193"/>
      <c r="E15" s="193"/>
      <c r="F15" s="192"/>
      <c r="G15" s="193"/>
      <c r="H15" s="193"/>
      <c r="I15" s="193"/>
      <c r="J15" s="193"/>
      <c r="K15" s="192"/>
      <c r="L15" s="193"/>
      <c r="M15" s="193"/>
      <c r="N15" s="193"/>
      <c r="O15" s="193"/>
      <c r="P15" s="67"/>
    </row>
    <row r="16" spans="1:16" ht="18.75">
      <c r="A16" s="49"/>
      <c r="B16" s="49"/>
      <c r="C16" s="76"/>
      <c r="D16" s="75"/>
      <c r="E16" s="75"/>
      <c r="F16" s="192"/>
      <c r="G16" s="193"/>
      <c r="H16" s="193"/>
      <c r="I16" s="193"/>
      <c r="J16" s="193"/>
      <c r="K16" s="192"/>
      <c r="L16" s="193"/>
      <c r="M16" s="193"/>
      <c r="N16" s="193"/>
      <c r="O16" s="193"/>
      <c r="P16" s="67"/>
    </row>
    <row r="17" spans="1:16" ht="18.75">
      <c r="A17" s="47"/>
      <c r="B17" s="48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67"/>
      <c r="P17" s="67"/>
    </row>
    <row r="18" spans="1:16" ht="15.75">
      <c r="A18" s="192"/>
      <c r="B18" s="193"/>
      <c r="C18" s="193"/>
      <c r="D18" s="193"/>
      <c r="E18" s="77"/>
      <c r="F18" s="195"/>
      <c r="G18" s="195"/>
      <c r="H18" s="195"/>
      <c r="I18" s="195"/>
      <c r="J18" s="67"/>
      <c r="K18" s="195"/>
      <c r="L18" s="195"/>
      <c r="M18" s="195"/>
      <c r="N18" s="195"/>
      <c r="O18" s="67"/>
      <c r="P18" s="67"/>
    </row>
    <row r="19" spans="1:16" ht="18.75">
      <c r="A19" s="185" t="s">
        <v>194</v>
      </c>
      <c r="B19" s="183"/>
      <c r="C19" s="183"/>
      <c r="D19" s="183"/>
      <c r="E19" s="183"/>
      <c r="F19" s="187"/>
      <c r="G19" s="187"/>
      <c r="H19" s="187"/>
      <c r="I19" s="187"/>
      <c r="J19" s="83"/>
      <c r="K19" s="194"/>
      <c r="L19" s="189"/>
      <c r="M19" s="189"/>
      <c r="N19" s="189"/>
      <c r="O19" s="189"/>
      <c r="P19" s="189"/>
    </row>
    <row r="20" spans="1:16" ht="18.75">
      <c r="A20" s="185" t="s">
        <v>195</v>
      </c>
      <c r="B20" s="183"/>
      <c r="C20" s="183"/>
      <c r="D20" s="183"/>
      <c r="E20" s="183"/>
      <c r="F20" s="184"/>
      <c r="G20" s="184"/>
      <c r="H20" s="186"/>
      <c r="I20" s="186"/>
      <c r="J20" s="83"/>
      <c r="K20" s="189"/>
      <c r="L20" s="189"/>
      <c r="M20" s="189"/>
      <c r="N20" s="189"/>
      <c r="O20" s="189"/>
      <c r="P20" s="189"/>
    </row>
    <row r="21" spans="1:16" ht="18.75">
      <c r="A21" s="81" t="s">
        <v>196</v>
      </c>
      <c r="B21" s="81"/>
      <c r="C21" s="82"/>
      <c r="D21" s="80"/>
      <c r="E21" s="80"/>
      <c r="F21" s="185"/>
      <c r="G21" s="183"/>
      <c r="H21" s="183"/>
      <c r="I21" s="183"/>
      <c r="J21" s="183"/>
      <c r="K21" s="192"/>
      <c r="L21" s="193"/>
      <c r="M21" s="193"/>
      <c r="N21" s="193"/>
      <c r="O21" s="193"/>
      <c r="P21" s="67"/>
    </row>
    <row r="22" spans="1:16" ht="15.75">
      <c r="A22" s="192"/>
      <c r="B22" s="193"/>
      <c r="C22" s="193"/>
      <c r="D22" s="193"/>
      <c r="E22" s="193"/>
      <c r="F22" s="188"/>
      <c r="G22" s="188"/>
      <c r="H22" s="188"/>
      <c r="I22" s="188"/>
      <c r="J22" s="68"/>
      <c r="K22" s="196"/>
      <c r="L22" s="197"/>
      <c r="M22" s="197"/>
      <c r="N22" s="197"/>
      <c r="O22" s="197"/>
      <c r="P22" s="197"/>
    </row>
    <row r="23" spans="1:16" ht="15.75">
      <c r="A23" s="192"/>
      <c r="B23" s="193"/>
      <c r="C23" s="193"/>
      <c r="D23" s="193"/>
      <c r="E23" s="193"/>
      <c r="F23" s="47"/>
      <c r="G23" s="48"/>
      <c r="H23" s="48"/>
      <c r="I23" s="48"/>
      <c r="J23" s="48"/>
      <c r="K23" s="192"/>
      <c r="L23" s="195"/>
      <c r="M23" s="195"/>
      <c r="N23" s="195"/>
      <c r="O23" s="195"/>
      <c r="P23" s="195"/>
    </row>
    <row r="24" spans="1:16" ht="15.75">
      <c r="A24" s="192"/>
      <c r="B24" s="193"/>
      <c r="C24" s="193"/>
      <c r="D24" s="193"/>
      <c r="E24" s="193"/>
      <c r="F24" s="194"/>
      <c r="G24" s="194"/>
      <c r="H24" s="194"/>
      <c r="I24" s="194"/>
      <c r="J24" s="68"/>
      <c r="K24" s="194"/>
      <c r="L24" s="194"/>
      <c r="M24" s="194"/>
      <c r="N24" s="194"/>
      <c r="O24" s="67"/>
      <c r="P24" s="67"/>
    </row>
    <row r="25" spans="1:16" ht="15.75">
      <c r="A25" s="192"/>
      <c r="B25" s="192"/>
      <c r="C25" s="192"/>
      <c r="D25" s="192"/>
      <c r="E25" s="192"/>
      <c r="F25" s="192"/>
      <c r="G25" s="193"/>
      <c r="H25" s="193"/>
      <c r="I25" s="193"/>
      <c r="J25" s="193"/>
      <c r="K25" s="192"/>
      <c r="L25" s="193"/>
      <c r="M25" s="193"/>
      <c r="N25" s="193"/>
      <c r="O25" s="193"/>
      <c r="P25" s="67"/>
    </row>
    <row r="26" spans="1:16" ht="15.75">
      <c r="A26" s="192"/>
      <c r="B26" s="193"/>
      <c r="C26" s="193"/>
      <c r="D26" s="193"/>
      <c r="E26" s="193"/>
      <c r="F26" s="47"/>
      <c r="G26" s="47"/>
      <c r="H26" s="47"/>
      <c r="I26" s="47"/>
      <c r="J26" s="47"/>
      <c r="K26" s="202"/>
      <c r="L26" s="202"/>
      <c r="M26" s="202"/>
      <c r="N26" s="202"/>
      <c r="O26" s="202"/>
      <c r="P26" s="67"/>
    </row>
    <row r="27" spans="1:16" ht="15.75">
      <c r="A27" s="77"/>
      <c r="B27" s="77"/>
      <c r="C27" s="77"/>
      <c r="D27" s="77"/>
      <c r="E27" s="77"/>
      <c r="F27" s="188"/>
      <c r="G27" s="188"/>
      <c r="H27" s="188"/>
      <c r="I27" s="188"/>
      <c r="J27" s="68"/>
      <c r="K27" s="189"/>
      <c r="L27" s="189"/>
      <c r="M27" s="189"/>
      <c r="N27" s="189"/>
      <c r="O27" s="189"/>
      <c r="P27" s="189"/>
    </row>
    <row r="28" spans="1:16" ht="15.75">
      <c r="A28" s="194"/>
      <c r="B28" s="194"/>
      <c r="C28" s="194"/>
      <c r="D28" s="194"/>
      <c r="E28" s="67"/>
      <c r="F28" s="188"/>
      <c r="G28" s="188"/>
      <c r="H28" s="188"/>
      <c r="I28" s="188"/>
      <c r="J28" s="68"/>
      <c r="K28" s="189"/>
      <c r="L28" s="189"/>
      <c r="M28" s="189"/>
      <c r="N28" s="189"/>
      <c r="O28" s="189"/>
      <c r="P28" s="189"/>
    </row>
    <row r="29" spans="1:16" ht="15.75">
      <c r="A29" s="194"/>
      <c r="B29" s="194"/>
      <c r="C29" s="194"/>
      <c r="D29" s="19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0" ht="15.75">
      <c r="A30" s="192"/>
      <c r="B30" s="193"/>
      <c r="C30" s="193"/>
      <c r="D30" s="193"/>
      <c r="E30" s="193"/>
      <c r="F30" s="47"/>
      <c r="G30" s="46"/>
      <c r="H30" s="46"/>
      <c r="I30" s="46"/>
      <c r="J30" s="46"/>
    </row>
    <row r="31" spans="1:9" ht="15.75">
      <c r="A31" s="192"/>
      <c r="B31" s="192"/>
      <c r="C31" s="192"/>
      <c r="D31" s="192"/>
      <c r="E31" s="192"/>
      <c r="F31" s="192"/>
      <c r="G31" s="186"/>
      <c r="H31" s="186"/>
      <c r="I31" s="186"/>
    </row>
    <row r="32" spans="1:5" ht="15.75">
      <c r="A32" s="50"/>
      <c r="B32" s="50"/>
      <c r="C32" s="50"/>
      <c r="D32" s="50"/>
      <c r="E32" s="50"/>
    </row>
  </sheetData>
  <sheetProtection/>
  <mergeCells count="47">
    <mergeCell ref="A19:E19"/>
    <mergeCell ref="A25:E25"/>
    <mergeCell ref="K26:O26"/>
    <mergeCell ref="K25:O25"/>
    <mergeCell ref="F13:J13"/>
    <mergeCell ref="K13:O13"/>
    <mergeCell ref="F15:J15"/>
    <mergeCell ref="A15:E15"/>
    <mergeCell ref="K19:P19"/>
    <mergeCell ref="K20:P20"/>
    <mergeCell ref="A30:E30"/>
    <mergeCell ref="A31:E31"/>
    <mergeCell ref="F31:I31"/>
    <mergeCell ref="A23:E23"/>
    <mergeCell ref="A24:E24"/>
    <mergeCell ref="A22:E22"/>
    <mergeCell ref="A28:D28"/>
    <mergeCell ref="A29:D29"/>
    <mergeCell ref="A26:E26"/>
    <mergeCell ref="F25:J25"/>
    <mergeCell ref="F18:I18"/>
    <mergeCell ref="K18:N18"/>
    <mergeCell ref="K22:P22"/>
    <mergeCell ref="K23:P23"/>
    <mergeCell ref="A18:D18"/>
    <mergeCell ref="B1:H1"/>
    <mergeCell ref="B2:H2"/>
    <mergeCell ref="A10:N10"/>
    <mergeCell ref="A11:N11"/>
    <mergeCell ref="K12:O12"/>
    <mergeCell ref="F28:I28"/>
    <mergeCell ref="K28:P28"/>
    <mergeCell ref="F21:J21"/>
    <mergeCell ref="K21:O21"/>
    <mergeCell ref="F22:I22"/>
    <mergeCell ref="F24:I24"/>
    <mergeCell ref="K24:N24"/>
    <mergeCell ref="K2:N2"/>
    <mergeCell ref="E12:J12"/>
    <mergeCell ref="A20:I20"/>
    <mergeCell ref="F19:I19"/>
    <mergeCell ref="F27:I27"/>
    <mergeCell ref="K27:P27"/>
    <mergeCell ref="M3:N3"/>
    <mergeCell ref="K15:O15"/>
    <mergeCell ref="F16:J16"/>
    <mergeCell ref="K16:O1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A1">
      <selection activeCell="R25" sqref="R25"/>
    </sheetView>
  </sheetViews>
  <sheetFormatPr defaultColWidth="9.140625" defaultRowHeight="15"/>
  <cols>
    <col min="1" max="1" width="24.00390625" style="1" customWidth="1"/>
    <col min="2" max="2" width="8.00390625" style="0" customWidth="1"/>
    <col min="3" max="3" width="7.7109375" style="0" customWidth="1"/>
    <col min="4" max="4" width="7.57421875" style="0" customWidth="1"/>
    <col min="5" max="5" width="12.8515625" style="0" customWidth="1"/>
    <col min="6" max="6" width="8.140625" style="0" customWidth="1"/>
    <col min="7" max="7" width="5.57421875" style="0" customWidth="1"/>
    <col min="8" max="8" width="6.140625" style="0" customWidth="1"/>
    <col min="9" max="11" width="6.28125" style="0" customWidth="1"/>
    <col min="12" max="12" width="7.28125" style="0" customWidth="1"/>
    <col min="13" max="13" width="8.28125" style="0" customWidth="1"/>
    <col min="14" max="19" width="6.28125" style="0" customWidth="1"/>
    <col min="20" max="20" width="6.8515625" style="0" customWidth="1"/>
  </cols>
  <sheetData>
    <row r="1" spans="1:20" ht="18.75">
      <c r="A1" s="215" t="s">
        <v>18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15.75">
      <c r="A2" s="217" t="s">
        <v>0</v>
      </c>
      <c r="B2" s="3" t="s">
        <v>1</v>
      </c>
      <c r="C2" s="3" t="s">
        <v>4</v>
      </c>
      <c r="D2" s="3" t="s">
        <v>5</v>
      </c>
      <c r="E2" s="3" t="s">
        <v>6</v>
      </c>
      <c r="F2" s="238" t="s">
        <v>7</v>
      </c>
      <c r="G2" s="226" t="s">
        <v>86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</row>
    <row r="3" spans="1:20" ht="18.75" customHeight="1">
      <c r="A3" s="217"/>
      <c r="B3" s="217" t="s">
        <v>8</v>
      </c>
      <c r="C3" s="239"/>
      <c r="D3" s="239"/>
      <c r="E3" s="239"/>
      <c r="F3" s="238"/>
      <c r="G3" s="229" t="s">
        <v>23</v>
      </c>
      <c r="H3" s="231" t="s">
        <v>24</v>
      </c>
      <c r="I3" s="231" t="s">
        <v>25</v>
      </c>
      <c r="J3" s="210" t="s">
        <v>72</v>
      </c>
      <c r="K3" s="210" t="s">
        <v>73</v>
      </c>
      <c r="L3" s="210" t="s">
        <v>74</v>
      </c>
      <c r="M3" s="210" t="s">
        <v>75</v>
      </c>
      <c r="N3" s="210" t="s">
        <v>76</v>
      </c>
      <c r="O3" s="210" t="s">
        <v>77</v>
      </c>
      <c r="P3" s="210" t="s">
        <v>78</v>
      </c>
      <c r="Q3" s="210" t="s">
        <v>79</v>
      </c>
      <c r="R3" s="210" t="s">
        <v>80</v>
      </c>
      <c r="S3" s="210" t="s">
        <v>26</v>
      </c>
      <c r="T3" s="205" t="s">
        <v>82</v>
      </c>
    </row>
    <row r="4" spans="1:20" ht="18.75" customHeight="1">
      <c r="A4" s="7" t="s">
        <v>2</v>
      </c>
      <c r="B4" s="8"/>
      <c r="C4" s="5"/>
      <c r="D4" s="5"/>
      <c r="E4" s="5"/>
      <c r="F4" s="5"/>
      <c r="G4" s="230"/>
      <c r="H4" s="232"/>
      <c r="I4" s="232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33"/>
    </row>
    <row r="5" spans="1:20" ht="42.75" customHeight="1">
      <c r="A5" s="103" t="s">
        <v>111</v>
      </c>
      <c r="B5" s="99">
        <v>100</v>
      </c>
      <c r="C5" s="149">
        <v>11.1</v>
      </c>
      <c r="D5" s="149">
        <v>16.9</v>
      </c>
      <c r="E5" s="149">
        <v>9</v>
      </c>
      <c r="F5" s="149">
        <v>156.3</v>
      </c>
      <c r="G5" s="149">
        <v>96.2</v>
      </c>
      <c r="H5" s="149">
        <v>11.4</v>
      </c>
      <c r="I5" s="149">
        <v>1.8</v>
      </c>
      <c r="J5" s="149">
        <v>52.9</v>
      </c>
      <c r="K5" s="149">
        <v>76.2</v>
      </c>
      <c r="L5" s="149">
        <v>0.003</v>
      </c>
      <c r="M5" s="149">
        <v>0.01</v>
      </c>
      <c r="N5" s="149">
        <v>0.011</v>
      </c>
      <c r="O5" s="149">
        <v>0.01</v>
      </c>
      <c r="P5" s="149">
        <v>0.02</v>
      </c>
      <c r="Q5" s="149">
        <v>27.2</v>
      </c>
      <c r="R5" s="149">
        <v>2.3</v>
      </c>
      <c r="S5" s="149">
        <v>0.8</v>
      </c>
      <c r="T5" s="149">
        <v>498</v>
      </c>
    </row>
    <row r="6" spans="1:20" ht="17.25" customHeight="1">
      <c r="A6" s="103" t="s">
        <v>65</v>
      </c>
      <c r="B6" s="99">
        <v>200</v>
      </c>
      <c r="C6" s="100">
        <v>6.2</v>
      </c>
      <c r="D6" s="101">
        <v>10.4</v>
      </c>
      <c r="E6" s="101">
        <v>17.6</v>
      </c>
      <c r="F6" s="101">
        <v>134.7</v>
      </c>
      <c r="G6" s="78">
        <v>60.7</v>
      </c>
      <c r="H6" s="78">
        <v>21.7</v>
      </c>
      <c r="I6" s="78">
        <v>0.6</v>
      </c>
      <c r="J6" s="78">
        <v>79.1</v>
      </c>
      <c r="K6" s="78">
        <v>35.6</v>
      </c>
      <c r="L6" s="78">
        <v>0.006</v>
      </c>
      <c r="M6" s="78">
        <v>0.0001</v>
      </c>
      <c r="N6" s="78">
        <v>0.54</v>
      </c>
      <c r="O6" s="78"/>
      <c r="P6" s="78">
        <v>0.09</v>
      </c>
      <c r="Q6" s="78">
        <v>400</v>
      </c>
      <c r="R6" s="78"/>
      <c r="S6" s="78">
        <v>3.15</v>
      </c>
      <c r="T6" s="78">
        <v>534</v>
      </c>
    </row>
    <row r="7" spans="1:20" ht="15.75">
      <c r="A7" s="94" t="s">
        <v>67</v>
      </c>
      <c r="B7" s="99">
        <v>100</v>
      </c>
      <c r="C7" s="101">
        <v>1.5</v>
      </c>
      <c r="D7" s="101">
        <v>0.5</v>
      </c>
      <c r="E7" s="101">
        <v>2.1</v>
      </c>
      <c r="F7" s="101">
        <v>96</v>
      </c>
      <c r="G7" s="78">
        <v>8</v>
      </c>
      <c r="H7" s="78">
        <v>32</v>
      </c>
      <c r="I7" s="78">
        <v>0.6</v>
      </c>
      <c r="J7" s="78">
        <v>28</v>
      </c>
      <c r="K7" s="78">
        <v>148</v>
      </c>
      <c r="L7" s="78">
        <v>0.03</v>
      </c>
      <c r="M7" s="78">
        <v>0.0001</v>
      </c>
      <c r="N7" s="78">
        <v>1.2</v>
      </c>
      <c r="O7" s="78">
        <v>0.04</v>
      </c>
      <c r="P7" s="78">
        <v>0.05</v>
      </c>
      <c r="Q7" s="78">
        <v>20</v>
      </c>
      <c r="R7" s="78">
        <v>0.2</v>
      </c>
      <c r="S7" s="78">
        <v>10</v>
      </c>
      <c r="T7" s="78" t="s">
        <v>178</v>
      </c>
    </row>
    <row r="8" spans="1:20" ht="15.75">
      <c r="A8" s="94" t="s">
        <v>84</v>
      </c>
      <c r="B8" s="99">
        <v>200</v>
      </c>
      <c r="C8" s="100"/>
      <c r="D8" s="101"/>
      <c r="E8" s="101">
        <v>12.4</v>
      </c>
      <c r="F8" s="101">
        <v>31</v>
      </c>
      <c r="G8" s="78">
        <v>9.28</v>
      </c>
      <c r="H8" s="78">
        <v>2.88</v>
      </c>
      <c r="I8" s="78">
        <v>0.08</v>
      </c>
      <c r="J8" s="78">
        <v>1.6</v>
      </c>
      <c r="K8" s="78">
        <v>12.24</v>
      </c>
      <c r="L8" s="78"/>
      <c r="M8" s="78"/>
      <c r="N8" s="78">
        <v>0.72</v>
      </c>
      <c r="O8" s="78">
        <v>0.002</v>
      </c>
      <c r="P8" s="78">
        <v>0.002</v>
      </c>
      <c r="Q8" s="78">
        <v>0.2</v>
      </c>
      <c r="R8" s="78"/>
      <c r="S8" s="78">
        <v>2.92</v>
      </c>
      <c r="T8" s="78">
        <v>699</v>
      </c>
    </row>
    <row r="9" spans="1:20" ht="15.75">
      <c r="A9" s="110" t="s">
        <v>165</v>
      </c>
      <c r="B9" s="99">
        <v>200</v>
      </c>
      <c r="C9" s="104">
        <v>3.8</v>
      </c>
      <c r="D9" s="104">
        <v>3.75</v>
      </c>
      <c r="E9" s="104">
        <v>16.5</v>
      </c>
      <c r="F9" s="104">
        <v>98.5</v>
      </c>
      <c r="G9" s="104">
        <v>104</v>
      </c>
      <c r="H9" s="104">
        <v>10</v>
      </c>
      <c r="I9" s="104">
        <v>1.1</v>
      </c>
      <c r="J9" s="104">
        <v>32</v>
      </c>
      <c r="K9" s="104">
        <v>60</v>
      </c>
      <c r="L9" s="104">
        <v>0.015</v>
      </c>
      <c r="M9" s="104">
        <v>0.003</v>
      </c>
      <c r="N9" s="104">
        <v>0.15</v>
      </c>
      <c r="O9" s="104"/>
      <c r="P9" s="104">
        <v>0.22</v>
      </c>
      <c r="Q9" s="104">
        <v>131</v>
      </c>
      <c r="R9" s="104"/>
      <c r="S9" s="104">
        <v>0.9</v>
      </c>
      <c r="T9" s="104" t="s">
        <v>178</v>
      </c>
    </row>
    <row r="10" spans="1:20" ht="15.75">
      <c r="A10" s="94" t="s">
        <v>61</v>
      </c>
      <c r="B10" s="102">
        <v>60</v>
      </c>
      <c r="C10" s="100">
        <v>4.42</v>
      </c>
      <c r="D10" s="101">
        <v>2.7</v>
      </c>
      <c r="E10" s="101">
        <v>26.1</v>
      </c>
      <c r="F10" s="101">
        <v>92</v>
      </c>
      <c r="G10" s="78">
        <v>75</v>
      </c>
      <c r="H10" s="78">
        <v>24.6</v>
      </c>
      <c r="I10" s="78">
        <v>0.16</v>
      </c>
      <c r="J10" s="78">
        <v>77.4</v>
      </c>
      <c r="K10" s="78">
        <v>84.6</v>
      </c>
      <c r="L10" s="78"/>
      <c r="M10" s="78">
        <v>2E-05</v>
      </c>
      <c r="N10" s="78"/>
      <c r="O10" s="78">
        <v>0.24</v>
      </c>
      <c r="P10" s="78">
        <v>0.015</v>
      </c>
      <c r="Q10" s="78"/>
      <c r="R10" s="78"/>
      <c r="S10" s="78">
        <v>0.012</v>
      </c>
      <c r="T10" s="78" t="s">
        <v>178</v>
      </c>
    </row>
    <row r="11" spans="1:20" ht="15.75">
      <c r="A11" s="110" t="s">
        <v>62</v>
      </c>
      <c r="B11" s="99">
        <v>30</v>
      </c>
      <c r="C11" s="101">
        <v>2.55</v>
      </c>
      <c r="D11" s="101">
        <v>0.99</v>
      </c>
      <c r="E11" s="101">
        <v>12.75</v>
      </c>
      <c r="F11" s="101">
        <v>77.7</v>
      </c>
      <c r="G11" s="78">
        <v>21.9</v>
      </c>
      <c r="H11" s="78">
        <v>12</v>
      </c>
      <c r="I11" s="78">
        <v>0.85</v>
      </c>
      <c r="J11" s="78">
        <v>37.5</v>
      </c>
      <c r="K11" s="78">
        <v>49.8</v>
      </c>
      <c r="L11" s="78"/>
      <c r="M11" s="78"/>
      <c r="N11" s="78">
        <v>0.015</v>
      </c>
      <c r="O11" s="78">
        <v>0.13</v>
      </c>
      <c r="P11" s="78">
        <v>0.01</v>
      </c>
      <c r="Q11" s="78"/>
      <c r="R11" s="78"/>
      <c r="S11" s="78">
        <v>0.012</v>
      </c>
      <c r="T11" s="78" t="s">
        <v>178</v>
      </c>
    </row>
    <row r="12" spans="1:20" ht="15.75">
      <c r="A12" s="130" t="s">
        <v>52</v>
      </c>
      <c r="B12" s="106">
        <f>SUM(B5:B11)</f>
        <v>890</v>
      </c>
      <c r="C12" s="132">
        <f aca="true" t="shared" si="0" ref="C12:I12">SUM(C5:C11)</f>
        <v>29.570000000000004</v>
      </c>
      <c r="D12" s="132">
        <f t="shared" si="0"/>
        <v>35.24</v>
      </c>
      <c r="E12" s="132">
        <f t="shared" si="0"/>
        <v>96.45</v>
      </c>
      <c r="F12" s="132">
        <v>682.3</v>
      </c>
      <c r="G12" s="132">
        <f t="shared" si="0"/>
        <v>375.08</v>
      </c>
      <c r="H12" s="132">
        <f t="shared" si="0"/>
        <v>114.57999999999998</v>
      </c>
      <c r="I12" s="132">
        <f t="shared" si="0"/>
        <v>5.1899999999999995</v>
      </c>
      <c r="J12" s="132">
        <f aca="true" t="shared" si="1" ref="J12:S12">SUM(J5:J11)</f>
        <v>308.5</v>
      </c>
      <c r="K12" s="132">
        <v>206</v>
      </c>
      <c r="L12" s="132">
        <f t="shared" si="1"/>
        <v>0.054</v>
      </c>
      <c r="M12" s="132">
        <f t="shared" si="1"/>
        <v>0.013219999999999999</v>
      </c>
      <c r="N12" s="132">
        <f t="shared" si="1"/>
        <v>2.636</v>
      </c>
      <c r="O12" s="132">
        <f t="shared" si="1"/>
        <v>0.422</v>
      </c>
      <c r="P12" s="132">
        <f t="shared" si="1"/>
        <v>0.40700000000000003</v>
      </c>
      <c r="Q12" s="132">
        <f t="shared" si="1"/>
        <v>578.4</v>
      </c>
      <c r="R12" s="132">
        <f t="shared" si="1"/>
        <v>2.5</v>
      </c>
      <c r="S12" s="132">
        <f t="shared" si="1"/>
        <v>17.793999999999997</v>
      </c>
      <c r="T12" s="132"/>
    </row>
    <row r="13" spans="1:20" ht="15.75">
      <c r="A13" s="130" t="s">
        <v>3</v>
      </c>
      <c r="B13" s="99"/>
      <c r="C13" s="100"/>
      <c r="D13" s="101"/>
      <c r="E13" s="101"/>
      <c r="F13" s="10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 ht="18" customHeight="1">
      <c r="A14" s="120" t="s">
        <v>118</v>
      </c>
      <c r="B14" s="121">
        <v>100</v>
      </c>
      <c r="C14" s="101">
        <v>1.02</v>
      </c>
      <c r="D14" s="101">
        <v>3.64</v>
      </c>
      <c r="E14" s="101">
        <v>5.64</v>
      </c>
      <c r="F14" s="101">
        <v>50.76</v>
      </c>
      <c r="G14" s="78">
        <v>25.84</v>
      </c>
      <c r="H14" s="78">
        <v>4.93</v>
      </c>
      <c r="I14" s="78"/>
      <c r="J14" s="122"/>
      <c r="K14" s="122">
        <v>96</v>
      </c>
      <c r="L14" s="122"/>
      <c r="M14" s="122"/>
      <c r="N14" s="122"/>
      <c r="O14" s="122"/>
      <c r="P14" s="122">
        <v>0.0003</v>
      </c>
      <c r="Q14" s="122">
        <v>1.14</v>
      </c>
      <c r="R14" s="122"/>
      <c r="S14" s="122">
        <v>5.11</v>
      </c>
      <c r="T14" s="98" t="s">
        <v>163</v>
      </c>
    </row>
    <row r="15" spans="1:20" ht="18" customHeight="1">
      <c r="A15" s="94" t="s">
        <v>110</v>
      </c>
      <c r="B15" s="95">
        <v>250</v>
      </c>
      <c r="C15" s="100">
        <v>4.75</v>
      </c>
      <c r="D15" s="101">
        <v>4.75</v>
      </c>
      <c r="E15" s="101">
        <v>11.5</v>
      </c>
      <c r="F15" s="101">
        <v>156.5</v>
      </c>
      <c r="G15" s="78">
        <v>32.15</v>
      </c>
      <c r="H15" s="78">
        <v>8.45</v>
      </c>
      <c r="I15" s="78">
        <v>0.32</v>
      </c>
      <c r="J15" s="78">
        <v>173.8</v>
      </c>
      <c r="K15" s="78">
        <v>75.6</v>
      </c>
      <c r="L15" s="78">
        <v>0.016</v>
      </c>
      <c r="M15" s="78">
        <v>0.0006</v>
      </c>
      <c r="N15" s="78">
        <v>1.12</v>
      </c>
      <c r="O15" s="78"/>
      <c r="P15" s="78">
        <v>0.021</v>
      </c>
      <c r="Q15" s="78">
        <v>5.75</v>
      </c>
      <c r="R15" s="78"/>
      <c r="S15" s="78">
        <v>0.75</v>
      </c>
      <c r="T15" s="78">
        <v>134</v>
      </c>
    </row>
    <row r="16" spans="1:20" ht="30" customHeight="1">
      <c r="A16" s="110" t="s">
        <v>187</v>
      </c>
      <c r="B16" s="99">
        <v>220</v>
      </c>
      <c r="C16" s="149">
        <v>8.4</v>
      </c>
      <c r="D16" s="149">
        <v>22.2</v>
      </c>
      <c r="E16" s="149">
        <v>20</v>
      </c>
      <c r="F16" s="149">
        <v>318.7</v>
      </c>
      <c r="G16" s="149">
        <v>37</v>
      </c>
      <c r="H16" s="149">
        <v>11</v>
      </c>
      <c r="I16" s="149">
        <v>0.2</v>
      </c>
      <c r="J16" s="149">
        <v>16.4</v>
      </c>
      <c r="K16" s="149">
        <v>18</v>
      </c>
      <c r="L16" s="149">
        <v>0.019</v>
      </c>
      <c r="M16" s="149"/>
      <c r="N16" s="149"/>
      <c r="O16" s="149">
        <v>0.011</v>
      </c>
      <c r="P16" s="149">
        <v>0.22</v>
      </c>
      <c r="Q16" s="149">
        <v>99</v>
      </c>
      <c r="R16" s="149">
        <v>1.1</v>
      </c>
      <c r="S16" s="149"/>
      <c r="T16" s="149">
        <v>443</v>
      </c>
    </row>
    <row r="17" spans="1:20" ht="15.75">
      <c r="A17" s="103" t="s">
        <v>99</v>
      </c>
      <c r="B17" s="99">
        <v>200</v>
      </c>
      <c r="C17" s="149">
        <v>1</v>
      </c>
      <c r="D17" s="149">
        <v>0.2</v>
      </c>
      <c r="E17" s="149">
        <v>20.2</v>
      </c>
      <c r="F17" s="149">
        <v>92</v>
      </c>
      <c r="G17" s="149">
        <v>14</v>
      </c>
      <c r="H17" s="149">
        <v>8</v>
      </c>
      <c r="I17" s="149">
        <v>0.8</v>
      </c>
      <c r="J17" s="149">
        <v>14</v>
      </c>
      <c r="K17" s="149">
        <v>110</v>
      </c>
      <c r="L17" s="149">
        <v>0.002</v>
      </c>
      <c r="M17" s="149"/>
      <c r="N17" s="149"/>
      <c r="O17" s="149">
        <v>0.02</v>
      </c>
      <c r="P17" s="149">
        <v>0.02</v>
      </c>
      <c r="Q17" s="149"/>
      <c r="R17" s="149"/>
      <c r="S17" s="149">
        <v>21</v>
      </c>
      <c r="T17" s="149" t="s">
        <v>178</v>
      </c>
    </row>
    <row r="18" spans="1:20" ht="15.75">
      <c r="A18" s="103" t="s">
        <v>61</v>
      </c>
      <c r="B18" s="99">
        <v>60</v>
      </c>
      <c r="C18" s="100">
        <v>4.42</v>
      </c>
      <c r="D18" s="101">
        <v>2.7</v>
      </c>
      <c r="E18" s="101">
        <v>26.1</v>
      </c>
      <c r="F18" s="101">
        <v>92</v>
      </c>
      <c r="G18" s="78">
        <v>75</v>
      </c>
      <c r="H18" s="78">
        <v>24.6</v>
      </c>
      <c r="I18" s="78">
        <v>0.16</v>
      </c>
      <c r="J18" s="78">
        <v>77.4</v>
      </c>
      <c r="K18" s="78">
        <v>84.6</v>
      </c>
      <c r="L18" s="78"/>
      <c r="M18" s="78">
        <v>2E-05</v>
      </c>
      <c r="N18" s="78"/>
      <c r="O18" s="78">
        <v>0.24</v>
      </c>
      <c r="P18" s="78">
        <v>0.015</v>
      </c>
      <c r="Q18" s="78"/>
      <c r="R18" s="78"/>
      <c r="S18" s="78">
        <v>0.012</v>
      </c>
      <c r="T18" s="78" t="s">
        <v>178</v>
      </c>
    </row>
    <row r="19" spans="1:20" ht="15.75">
      <c r="A19" s="103" t="s">
        <v>62</v>
      </c>
      <c r="B19" s="99">
        <v>40</v>
      </c>
      <c r="C19" s="101">
        <v>3.4</v>
      </c>
      <c r="D19" s="101">
        <v>1.3</v>
      </c>
      <c r="E19" s="101">
        <v>14</v>
      </c>
      <c r="F19" s="101">
        <v>103.6</v>
      </c>
      <c r="G19" s="78">
        <v>29.2</v>
      </c>
      <c r="H19" s="78">
        <v>16</v>
      </c>
      <c r="I19" s="78">
        <v>1.13</v>
      </c>
      <c r="J19" s="78">
        <v>50</v>
      </c>
      <c r="K19" s="78">
        <v>66.4</v>
      </c>
      <c r="L19" s="78"/>
      <c r="M19" s="78"/>
      <c r="N19" s="78">
        <v>0.02</v>
      </c>
      <c r="O19" s="78">
        <v>0.17</v>
      </c>
      <c r="P19" s="78">
        <v>0.01</v>
      </c>
      <c r="Q19" s="78"/>
      <c r="R19" s="78"/>
      <c r="S19" s="78">
        <v>0.016</v>
      </c>
      <c r="T19" s="78" t="s">
        <v>178</v>
      </c>
    </row>
    <row r="20" spans="1:20" ht="15.75">
      <c r="A20" s="130" t="s">
        <v>54</v>
      </c>
      <c r="B20" s="106">
        <f>SUM(B14:B19)</f>
        <v>870</v>
      </c>
      <c r="C20" s="132">
        <f aca="true" t="shared" si="2" ref="C20:S20">SUM(C14:C19)</f>
        <v>22.99</v>
      </c>
      <c r="D20" s="132">
        <f t="shared" si="2"/>
        <v>34.79</v>
      </c>
      <c r="E20" s="132">
        <f t="shared" si="2"/>
        <v>97.44</v>
      </c>
      <c r="F20" s="132">
        <f t="shared" si="2"/>
        <v>813.5600000000001</v>
      </c>
      <c r="G20" s="132">
        <f t="shared" si="2"/>
        <v>213.19</v>
      </c>
      <c r="H20" s="132">
        <v>58.4</v>
      </c>
      <c r="I20" s="132">
        <f t="shared" si="2"/>
        <v>2.61</v>
      </c>
      <c r="J20" s="132">
        <f t="shared" si="2"/>
        <v>331.6</v>
      </c>
      <c r="K20" s="132">
        <f t="shared" si="2"/>
        <v>450.6</v>
      </c>
      <c r="L20" s="132">
        <f t="shared" si="2"/>
        <v>0.037000000000000005</v>
      </c>
      <c r="M20" s="132">
        <f t="shared" si="2"/>
        <v>0.00062</v>
      </c>
      <c r="N20" s="132">
        <f t="shared" si="2"/>
        <v>1.1400000000000001</v>
      </c>
      <c r="O20" s="132">
        <f t="shared" si="2"/>
        <v>0.44100000000000006</v>
      </c>
      <c r="P20" s="132">
        <f t="shared" si="2"/>
        <v>0.28630000000000005</v>
      </c>
      <c r="Q20" s="132">
        <f t="shared" si="2"/>
        <v>105.89</v>
      </c>
      <c r="R20" s="132">
        <f t="shared" si="2"/>
        <v>1.1</v>
      </c>
      <c r="S20" s="132">
        <f t="shared" si="2"/>
        <v>26.887999999999998</v>
      </c>
      <c r="T20" s="132"/>
    </row>
    <row r="21" spans="1:20" ht="15.75">
      <c r="A21" s="9" t="s">
        <v>9</v>
      </c>
      <c r="B21" s="10"/>
      <c r="C21" s="51">
        <f>SUM(C12+C20)</f>
        <v>52.56</v>
      </c>
      <c r="D21" s="51">
        <f>SUM(D12+D20)</f>
        <v>70.03</v>
      </c>
      <c r="E21" s="51">
        <f>SUM(E12+E20)</f>
        <v>193.89</v>
      </c>
      <c r="F21" s="51">
        <f>SUM(F12+F20)</f>
        <v>1495.8600000000001</v>
      </c>
      <c r="G21" s="51">
        <f>SUM(G12+G20)</f>
        <v>588.27</v>
      </c>
      <c r="H21" s="51">
        <f aca="true" t="shared" si="3" ref="H21:S21">SUM(H12+H20)</f>
        <v>172.98</v>
      </c>
      <c r="I21" s="51">
        <f t="shared" si="3"/>
        <v>7.799999999999999</v>
      </c>
      <c r="J21" s="51">
        <f t="shared" si="3"/>
        <v>640.1</v>
      </c>
      <c r="K21" s="51">
        <f t="shared" si="3"/>
        <v>656.6</v>
      </c>
      <c r="L21" s="51">
        <f t="shared" si="3"/>
        <v>0.091</v>
      </c>
      <c r="M21" s="51">
        <f t="shared" si="3"/>
        <v>0.01384</v>
      </c>
      <c r="N21" s="51">
        <f t="shared" si="3"/>
        <v>3.7760000000000002</v>
      </c>
      <c r="O21" s="51">
        <f t="shared" si="3"/>
        <v>0.863</v>
      </c>
      <c r="P21" s="51">
        <f t="shared" si="3"/>
        <v>0.6933</v>
      </c>
      <c r="Q21" s="51">
        <f t="shared" si="3"/>
        <v>684.29</v>
      </c>
      <c r="R21" s="51">
        <f t="shared" si="3"/>
        <v>3.6</v>
      </c>
      <c r="S21" s="51">
        <f t="shared" si="3"/>
        <v>44.681999999999995</v>
      </c>
      <c r="T21" s="51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29.57421875" style="1" customWidth="1"/>
    <col min="2" max="3" width="8.140625" style="0" customWidth="1"/>
    <col min="4" max="4" width="7.7109375" style="0" customWidth="1"/>
    <col min="5" max="5" width="10.140625" style="0" customWidth="1"/>
    <col min="7" max="7" width="6.421875" style="0" customWidth="1"/>
    <col min="8" max="8" width="6.8515625" style="0" customWidth="1"/>
    <col min="9" max="11" width="5.8515625" style="0" customWidth="1"/>
    <col min="12" max="12" width="6.8515625" style="0" customWidth="1"/>
    <col min="13" max="13" width="8.28125" style="0" customWidth="1"/>
    <col min="14" max="19" width="5.8515625" style="0" customWidth="1"/>
    <col min="20" max="20" width="5.7109375" style="0" customWidth="1"/>
    <col min="21" max="21" width="9.00390625" style="0" hidden="1" customWidth="1"/>
  </cols>
  <sheetData>
    <row r="1" spans="1:20" ht="18.75">
      <c r="A1" s="215" t="s">
        <v>19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15">
      <c r="A2" s="217" t="s">
        <v>0</v>
      </c>
      <c r="B2" s="24" t="s">
        <v>1</v>
      </c>
      <c r="C2" s="24" t="s">
        <v>4</v>
      </c>
      <c r="D2" s="24" t="s">
        <v>5</v>
      </c>
      <c r="E2" s="25" t="s">
        <v>6</v>
      </c>
      <c r="F2" s="218" t="s">
        <v>7</v>
      </c>
      <c r="G2" s="226" t="s">
        <v>86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</row>
    <row r="3" spans="1:20" ht="33" customHeight="1">
      <c r="A3" s="217"/>
      <c r="B3" s="219" t="s">
        <v>8</v>
      </c>
      <c r="C3" s="220"/>
      <c r="D3" s="220"/>
      <c r="E3" s="220"/>
      <c r="F3" s="218"/>
      <c r="G3" s="229" t="s">
        <v>23</v>
      </c>
      <c r="H3" s="231" t="s">
        <v>24</v>
      </c>
      <c r="I3" s="231" t="s">
        <v>25</v>
      </c>
      <c r="J3" s="210" t="s">
        <v>72</v>
      </c>
      <c r="K3" s="210" t="s">
        <v>73</v>
      </c>
      <c r="L3" s="210" t="s">
        <v>74</v>
      </c>
      <c r="M3" s="210" t="s">
        <v>75</v>
      </c>
      <c r="N3" s="210" t="s">
        <v>76</v>
      </c>
      <c r="O3" s="210" t="s">
        <v>77</v>
      </c>
      <c r="P3" s="210" t="s">
        <v>78</v>
      </c>
      <c r="Q3" s="210" t="s">
        <v>79</v>
      </c>
      <c r="R3" s="210" t="s">
        <v>80</v>
      </c>
      <c r="S3" s="210" t="s">
        <v>26</v>
      </c>
      <c r="T3" s="205" t="s">
        <v>82</v>
      </c>
    </row>
    <row r="4" spans="1:20" ht="15.75">
      <c r="A4" s="7" t="s">
        <v>2</v>
      </c>
      <c r="B4" s="8"/>
      <c r="C4" s="5"/>
      <c r="D4" s="5"/>
      <c r="E4" s="5"/>
      <c r="F4" s="5"/>
      <c r="G4" s="230"/>
      <c r="H4" s="232"/>
      <c r="I4" s="232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33"/>
    </row>
    <row r="5" spans="1:20" ht="33" customHeight="1">
      <c r="A5" s="120" t="s">
        <v>103</v>
      </c>
      <c r="B5" s="121">
        <v>150</v>
      </c>
      <c r="C5" s="101">
        <v>14.3</v>
      </c>
      <c r="D5" s="101">
        <v>20.6</v>
      </c>
      <c r="E5" s="101">
        <v>2.85</v>
      </c>
      <c r="F5" s="101">
        <v>222.9</v>
      </c>
      <c r="G5" s="96">
        <v>141.7</v>
      </c>
      <c r="H5" s="78">
        <v>11.6</v>
      </c>
      <c r="I5" s="78">
        <v>1.45</v>
      </c>
      <c r="J5" s="78">
        <v>191.9</v>
      </c>
      <c r="K5" s="78">
        <v>45.7</v>
      </c>
      <c r="L5" s="78">
        <v>0.003</v>
      </c>
      <c r="M5" s="78">
        <v>0.0001</v>
      </c>
      <c r="N5" s="78">
        <v>0.081</v>
      </c>
      <c r="O5" s="78">
        <v>0.1</v>
      </c>
      <c r="P5" s="78">
        <v>0.6</v>
      </c>
      <c r="Q5" s="78">
        <v>250</v>
      </c>
      <c r="R5" s="78">
        <v>4</v>
      </c>
      <c r="S5" s="78">
        <v>0.3</v>
      </c>
      <c r="T5" s="136">
        <v>340</v>
      </c>
    </row>
    <row r="6" spans="1:20" ht="15.75">
      <c r="A6" s="103" t="s">
        <v>236</v>
      </c>
      <c r="B6" s="99">
        <v>100</v>
      </c>
      <c r="C6" s="101">
        <v>1.5</v>
      </c>
      <c r="D6" s="101">
        <v>6.5</v>
      </c>
      <c r="E6" s="101">
        <v>25</v>
      </c>
      <c r="F6" s="101">
        <v>100</v>
      </c>
      <c r="G6" s="78"/>
      <c r="H6" s="78">
        <v>1</v>
      </c>
      <c r="I6" s="78">
        <v>0.8</v>
      </c>
      <c r="J6" s="78">
        <v>73</v>
      </c>
      <c r="K6" s="78">
        <v>96</v>
      </c>
      <c r="L6" s="78"/>
      <c r="M6" s="78"/>
      <c r="N6" s="78"/>
      <c r="O6" s="78"/>
      <c r="P6" s="78">
        <v>0.14</v>
      </c>
      <c r="Q6" s="78">
        <v>83</v>
      </c>
      <c r="R6" s="78">
        <v>1.89</v>
      </c>
      <c r="S6" s="78"/>
      <c r="T6" s="78" t="s">
        <v>178</v>
      </c>
    </row>
    <row r="7" spans="1:20" ht="15.75">
      <c r="A7" s="94" t="s">
        <v>239</v>
      </c>
      <c r="B7" s="102">
        <v>200</v>
      </c>
      <c r="C7" s="100">
        <v>0.3</v>
      </c>
      <c r="D7" s="101"/>
      <c r="E7" s="101">
        <v>6.7</v>
      </c>
      <c r="F7" s="101">
        <v>27.9</v>
      </c>
      <c r="G7" s="78">
        <v>6.9</v>
      </c>
      <c r="H7" s="78">
        <v>4.6</v>
      </c>
      <c r="I7" s="78">
        <v>0.08</v>
      </c>
      <c r="J7" s="78">
        <v>8.5</v>
      </c>
      <c r="K7" s="78">
        <v>10.2</v>
      </c>
      <c r="L7" s="78"/>
      <c r="M7" s="78"/>
      <c r="N7" s="78"/>
      <c r="O7" s="78"/>
      <c r="P7" s="78">
        <v>0.001</v>
      </c>
      <c r="Q7" s="78">
        <v>0.38</v>
      </c>
      <c r="R7" s="78"/>
      <c r="S7" s="78">
        <v>0.116</v>
      </c>
      <c r="T7" s="78">
        <v>686</v>
      </c>
    </row>
    <row r="8" spans="1:20" ht="15.75">
      <c r="A8" s="103" t="s">
        <v>115</v>
      </c>
      <c r="B8" s="99">
        <v>100</v>
      </c>
      <c r="C8" s="100">
        <v>0.9</v>
      </c>
      <c r="D8" s="101">
        <v>0.2</v>
      </c>
      <c r="E8" s="101">
        <v>8.1</v>
      </c>
      <c r="F8" s="101">
        <v>43</v>
      </c>
      <c r="G8" s="78">
        <v>13</v>
      </c>
      <c r="H8" s="78">
        <v>7</v>
      </c>
      <c r="I8" s="78"/>
      <c r="J8" s="78">
        <v>13</v>
      </c>
      <c r="K8" s="78">
        <v>97</v>
      </c>
      <c r="L8" s="78"/>
      <c r="M8" s="78">
        <v>0.07</v>
      </c>
      <c r="N8" s="78">
        <v>1.9</v>
      </c>
      <c r="O8" s="78"/>
      <c r="P8" s="78">
        <v>0.51</v>
      </c>
      <c r="Q8" s="78">
        <v>294</v>
      </c>
      <c r="R8" s="78"/>
      <c r="S8" s="78">
        <v>65</v>
      </c>
      <c r="T8" s="104" t="s">
        <v>178</v>
      </c>
    </row>
    <row r="9" spans="1:20" ht="15.75">
      <c r="A9" s="103" t="s">
        <v>61</v>
      </c>
      <c r="B9" s="99">
        <v>30</v>
      </c>
      <c r="C9" s="100">
        <v>2.21</v>
      </c>
      <c r="D9" s="101">
        <v>1.35</v>
      </c>
      <c r="E9" s="101">
        <v>13.05</v>
      </c>
      <c r="F9" s="101">
        <v>142.2</v>
      </c>
      <c r="G9" s="78">
        <v>37.5</v>
      </c>
      <c r="H9" s="78">
        <v>12.3</v>
      </c>
      <c r="I9" s="78">
        <v>0.08</v>
      </c>
      <c r="J9" s="78">
        <v>38.7</v>
      </c>
      <c r="K9" s="78">
        <v>42.3</v>
      </c>
      <c r="L9" s="78"/>
      <c r="M9" s="78">
        <v>1E-05</v>
      </c>
      <c r="N9" s="78"/>
      <c r="O9" s="78">
        <v>0.12</v>
      </c>
      <c r="P9" s="78">
        <v>0.0075</v>
      </c>
      <c r="Q9" s="78"/>
      <c r="R9" s="78"/>
      <c r="S9" s="78">
        <v>0.006</v>
      </c>
      <c r="T9" s="104" t="s">
        <v>178</v>
      </c>
    </row>
    <row r="10" spans="1:20" ht="15.75">
      <c r="A10" s="110" t="s">
        <v>62</v>
      </c>
      <c r="B10" s="99">
        <v>30</v>
      </c>
      <c r="C10" s="101">
        <v>2.55</v>
      </c>
      <c r="D10" s="101">
        <v>0.99</v>
      </c>
      <c r="E10" s="101">
        <v>12.75</v>
      </c>
      <c r="F10" s="101">
        <v>77.7</v>
      </c>
      <c r="G10" s="78">
        <v>21.9</v>
      </c>
      <c r="H10" s="78">
        <v>12</v>
      </c>
      <c r="I10" s="78">
        <v>0.85</v>
      </c>
      <c r="J10" s="78">
        <v>37.5</v>
      </c>
      <c r="K10" s="78">
        <v>49.8</v>
      </c>
      <c r="L10" s="78"/>
      <c r="M10" s="78"/>
      <c r="N10" s="78">
        <v>0.015</v>
      </c>
      <c r="O10" s="78">
        <v>0.13</v>
      </c>
      <c r="P10" s="78">
        <v>0.01</v>
      </c>
      <c r="Q10" s="78"/>
      <c r="R10" s="78"/>
      <c r="S10" s="78">
        <v>0.012</v>
      </c>
      <c r="T10" s="78" t="s">
        <v>178</v>
      </c>
    </row>
    <row r="11" spans="1:20" s="12" customFormat="1" ht="15.75">
      <c r="A11" s="130" t="s">
        <v>52</v>
      </c>
      <c r="B11" s="106">
        <f>SUM(B5:B10)</f>
        <v>610</v>
      </c>
      <c r="C11" s="132">
        <f aca="true" t="shared" si="0" ref="C11:I11">SUM(C5:C10)</f>
        <v>21.76</v>
      </c>
      <c r="D11" s="132">
        <f t="shared" si="0"/>
        <v>29.64</v>
      </c>
      <c r="E11" s="132">
        <f t="shared" si="0"/>
        <v>68.45</v>
      </c>
      <c r="F11" s="132">
        <f>SUM(F5:F10)</f>
        <v>613.7</v>
      </c>
      <c r="G11" s="132">
        <f t="shared" si="0"/>
        <v>221</v>
      </c>
      <c r="H11" s="132">
        <f t="shared" si="0"/>
        <v>48.5</v>
      </c>
      <c r="I11" s="132">
        <f t="shared" si="0"/>
        <v>3.2600000000000002</v>
      </c>
      <c r="J11" s="132">
        <f>SUM(J5:J10)</f>
        <v>362.59999999999997</v>
      </c>
      <c r="K11" s="132">
        <f aca="true" t="shared" si="1" ref="K11:S11">SUM(K5:K10)</f>
        <v>341</v>
      </c>
      <c r="L11" s="132">
        <f t="shared" si="1"/>
        <v>0.003</v>
      </c>
      <c r="M11" s="132">
        <f t="shared" si="1"/>
        <v>0.07011</v>
      </c>
      <c r="N11" s="132">
        <f t="shared" si="1"/>
        <v>1.9959999999999998</v>
      </c>
      <c r="O11" s="132">
        <f t="shared" si="1"/>
        <v>0.35</v>
      </c>
      <c r="P11" s="132">
        <f t="shared" si="1"/>
        <v>1.2685</v>
      </c>
      <c r="Q11" s="132">
        <f t="shared" si="1"/>
        <v>627.38</v>
      </c>
      <c r="R11" s="132">
        <f t="shared" si="1"/>
        <v>5.89</v>
      </c>
      <c r="S11" s="132">
        <f t="shared" si="1"/>
        <v>65.434</v>
      </c>
      <c r="T11" s="132"/>
    </row>
    <row r="12" spans="1:20" ht="15.75">
      <c r="A12" s="130" t="s">
        <v>3</v>
      </c>
      <c r="B12" s="99"/>
      <c r="C12" s="100"/>
      <c r="D12" s="101"/>
      <c r="E12" s="101"/>
      <c r="F12" s="101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0" ht="16.5" customHeight="1">
      <c r="A13" s="120" t="s">
        <v>217</v>
      </c>
      <c r="B13" s="121">
        <v>100</v>
      </c>
      <c r="C13" s="149">
        <v>1.6</v>
      </c>
      <c r="D13" s="149">
        <v>1.5</v>
      </c>
      <c r="E13" s="149">
        <v>11.8</v>
      </c>
      <c r="F13" s="149">
        <v>65.5</v>
      </c>
      <c r="G13" s="149">
        <v>8.2</v>
      </c>
      <c r="H13" s="149">
        <v>3</v>
      </c>
      <c r="I13" s="149">
        <v>0.4</v>
      </c>
      <c r="J13" s="149">
        <v>4.3</v>
      </c>
      <c r="K13" s="149">
        <v>19.3</v>
      </c>
      <c r="L13" s="149"/>
      <c r="M13" s="149">
        <v>0.0004</v>
      </c>
      <c r="N13" s="149">
        <v>0.018</v>
      </c>
      <c r="O13" s="149">
        <v>0.02</v>
      </c>
      <c r="P13" s="149">
        <v>0.005</v>
      </c>
      <c r="Q13" s="149">
        <v>2</v>
      </c>
      <c r="R13" s="149"/>
      <c r="S13" s="149">
        <v>1.4</v>
      </c>
      <c r="T13" s="109" t="s">
        <v>164</v>
      </c>
    </row>
    <row r="14" spans="1:20" ht="49.5" customHeight="1">
      <c r="A14" s="94" t="s">
        <v>201</v>
      </c>
      <c r="B14" s="161">
        <v>250</v>
      </c>
      <c r="C14" s="101">
        <v>4.25</v>
      </c>
      <c r="D14" s="101">
        <v>4</v>
      </c>
      <c r="E14" s="101">
        <v>10.5</v>
      </c>
      <c r="F14" s="101">
        <v>91.75</v>
      </c>
      <c r="G14" s="78">
        <v>11.25</v>
      </c>
      <c r="H14" s="78">
        <v>15</v>
      </c>
      <c r="I14" s="78">
        <v>4.44</v>
      </c>
      <c r="J14" s="78">
        <v>124</v>
      </c>
      <c r="K14" s="78">
        <v>47</v>
      </c>
      <c r="L14" s="78">
        <v>0.052</v>
      </c>
      <c r="M14" s="78">
        <v>0.0135</v>
      </c>
      <c r="N14" s="78">
        <v>1.4</v>
      </c>
      <c r="O14" s="78">
        <v>0.03</v>
      </c>
      <c r="P14" s="78">
        <v>0.14</v>
      </c>
      <c r="Q14" s="78">
        <v>253</v>
      </c>
      <c r="R14" s="78">
        <v>2.1</v>
      </c>
      <c r="S14" s="78">
        <v>3</v>
      </c>
      <c r="T14" s="78">
        <v>135</v>
      </c>
    </row>
    <row r="15" spans="1:20" ht="15.75">
      <c r="A15" s="110" t="s">
        <v>181</v>
      </c>
      <c r="B15" s="99">
        <v>120</v>
      </c>
      <c r="C15" s="108">
        <v>10.2</v>
      </c>
      <c r="D15" s="108">
        <v>18</v>
      </c>
      <c r="E15" s="108">
        <v>3</v>
      </c>
      <c r="F15" s="108">
        <v>331.8</v>
      </c>
      <c r="G15" s="108">
        <v>15.4</v>
      </c>
      <c r="H15" s="108">
        <v>9.7</v>
      </c>
      <c r="I15" s="108">
        <v>1.4</v>
      </c>
      <c r="J15" s="108">
        <v>19.3</v>
      </c>
      <c r="K15" s="108">
        <v>33.8</v>
      </c>
      <c r="L15" s="108">
        <v>0.024</v>
      </c>
      <c r="M15" s="108">
        <v>0.07</v>
      </c>
      <c r="N15" s="108">
        <v>2.4</v>
      </c>
      <c r="O15" s="108">
        <v>0.01</v>
      </c>
      <c r="P15" s="108">
        <v>0.01</v>
      </c>
      <c r="Q15" s="108">
        <v>172.7</v>
      </c>
      <c r="R15" s="108">
        <v>1.7</v>
      </c>
      <c r="S15" s="108">
        <v>2</v>
      </c>
      <c r="T15" s="108">
        <v>451</v>
      </c>
    </row>
    <row r="16" spans="1:20" ht="19.5" customHeight="1">
      <c r="A16" s="103" t="s">
        <v>83</v>
      </c>
      <c r="B16" s="99">
        <v>200</v>
      </c>
      <c r="C16" s="78">
        <v>1.95</v>
      </c>
      <c r="D16" s="78">
        <v>8.82</v>
      </c>
      <c r="E16" s="78">
        <v>15.3</v>
      </c>
      <c r="F16" s="78">
        <v>170.7</v>
      </c>
      <c r="G16" s="78">
        <v>0.4</v>
      </c>
      <c r="H16" s="78">
        <v>15.2</v>
      </c>
      <c r="I16" s="78">
        <v>1.01</v>
      </c>
      <c r="J16" s="78">
        <v>107.4</v>
      </c>
      <c r="K16" s="78">
        <v>113.9</v>
      </c>
      <c r="L16" s="78">
        <v>0.005</v>
      </c>
      <c r="M16" s="78"/>
      <c r="N16" s="78">
        <v>0.12</v>
      </c>
      <c r="O16" s="78"/>
      <c r="P16" s="78">
        <v>0.076</v>
      </c>
      <c r="Q16" s="78">
        <v>161.3</v>
      </c>
      <c r="R16" s="78"/>
      <c r="S16" s="78">
        <v>2.09</v>
      </c>
      <c r="T16" s="78">
        <v>520</v>
      </c>
    </row>
    <row r="17" spans="1:20" ht="16.5" customHeight="1">
      <c r="A17" s="110" t="s">
        <v>63</v>
      </c>
      <c r="B17" s="99">
        <v>200</v>
      </c>
      <c r="C17" s="101">
        <v>0.6</v>
      </c>
      <c r="D17" s="101"/>
      <c r="E17" s="101">
        <v>29</v>
      </c>
      <c r="F17" s="101">
        <v>111.2</v>
      </c>
      <c r="G17" s="78">
        <v>25.2</v>
      </c>
      <c r="H17" s="78">
        <v>19.4</v>
      </c>
      <c r="I17" s="78">
        <v>0.6</v>
      </c>
      <c r="J17" s="78">
        <v>39.6</v>
      </c>
      <c r="K17" s="78"/>
      <c r="L17" s="78"/>
      <c r="M17" s="78"/>
      <c r="N17" s="78"/>
      <c r="O17" s="78">
        <v>0.006</v>
      </c>
      <c r="P17" s="78">
        <v>0.02</v>
      </c>
      <c r="Q17" s="78">
        <v>10</v>
      </c>
      <c r="R17" s="78"/>
      <c r="S17" s="78">
        <v>10.4</v>
      </c>
      <c r="T17" s="78">
        <v>638</v>
      </c>
    </row>
    <row r="18" spans="1:20" ht="15.75">
      <c r="A18" s="103" t="s">
        <v>61</v>
      </c>
      <c r="B18" s="99">
        <v>60</v>
      </c>
      <c r="C18" s="100">
        <v>4.42</v>
      </c>
      <c r="D18" s="101">
        <v>2.7</v>
      </c>
      <c r="E18" s="101">
        <v>26.1</v>
      </c>
      <c r="F18" s="101">
        <v>92</v>
      </c>
      <c r="G18" s="78">
        <v>75</v>
      </c>
      <c r="H18" s="78">
        <v>24.6</v>
      </c>
      <c r="I18" s="78">
        <v>0.16</v>
      </c>
      <c r="J18" s="78">
        <v>77.4</v>
      </c>
      <c r="K18" s="78">
        <v>84.6</v>
      </c>
      <c r="L18" s="78"/>
      <c r="M18" s="78">
        <v>2E-05</v>
      </c>
      <c r="N18" s="78"/>
      <c r="O18" s="78">
        <v>0.24</v>
      </c>
      <c r="P18" s="78">
        <v>0.015</v>
      </c>
      <c r="Q18" s="78"/>
      <c r="R18" s="78"/>
      <c r="S18" s="78">
        <v>0.012</v>
      </c>
      <c r="T18" s="78" t="s">
        <v>178</v>
      </c>
    </row>
    <row r="19" spans="1:20" ht="15.75">
      <c r="A19" s="103" t="s">
        <v>62</v>
      </c>
      <c r="B19" s="99">
        <v>40</v>
      </c>
      <c r="C19" s="101">
        <v>3.4</v>
      </c>
      <c r="D19" s="101">
        <v>1.3</v>
      </c>
      <c r="E19" s="101">
        <v>14</v>
      </c>
      <c r="F19" s="101">
        <v>103.6</v>
      </c>
      <c r="G19" s="78">
        <v>29.2</v>
      </c>
      <c r="H19" s="78">
        <v>16</v>
      </c>
      <c r="I19" s="78">
        <v>1.13</v>
      </c>
      <c r="J19" s="78">
        <v>50</v>
      </c>
      <c r="K19" s="78">
        <v>66.4</v>
      </c>
      <c r="L19" s="78"/>
      <c r="M19" s="78"/>
      <c r="N19" s="78">
        <v>0.02</v>
      </c>
      <c r="O19" s="78">
        <v>0.17</v>
      </c>
      <c r="P19" s="78">
        <v>0.01</v>
      </c>
      <c r="Q19" s="78"/>
      <c r="R19" s="78"/>
      <c r="S19" s="78">
        <v>0.016</v>
      </c>
      <c r="T19" s="78" t="s">
        <v>178</v>
      </c>
    </row>
    <row r="20" spans="1:20" s="12" customFormat="1" ht="15.75">
      <c r="A20" s="130" t="s">
        <v>54</v>
      </c>
      <c r="B20" s="106">
        <f>SUM(B13:B19)</f>
        <v>970</v>
      </c>
      <c r="C20" s="132">
        <f>SUM(C13:C19)</f>
        <v>26.419999999999995</v>
      </c>
      <c r="D20" s="132">
        <f aca="true" t="shared" si="2" ref="D20:S20">SUM(D13:D19)</f>
        <v>36.32</v>
      </c>
      <c r="E20" s="132">
        <f t="shared" si="2"/>
        <v>109.69999999999999</v>
      </c>
      <c r="F20" s="132">
        <f t="shared" si="2"/>
        <v>966.5500000000001</v>
      </c>
      <c r="G20" s="132">
        <f t="shared" si="2"/>
        <v>164.64999999999998</v>
      </c>
      <c r="H20" s="132">
        <f t="shared" si="2"/>
        <v>102.9</v>
      </c>
      <c r="I20" s="132">
        <f t="shared" si="2"/>
        <v>9.14</v>
      </c>
      <c r="J20" s="132">
        <f t="shared" si="2"/>
        <v>422</v>
      </c>
      <c r="K20" s="132">
        <f t="shared" si="2"/>
        <v>365</v>
      </c>
      <c r="L20" s="132">
        <f t="shared" si="2"/>
        <v>0.081</v>
      </c>
      <c r="M20" s="132">
        <f t="shared" si="2"/>
        <v>0.08392000000000001</v>
      </c>
      <c r="N20" s="132">
        <f t="shared" si="2"/>
        <v>3.9579999999999997</v>
      </c>
      <c r="O20" s="132">
        <f t="shared" si="2"/>
        <v>0.476</v>
      </c>
      <c r="P20" s="132">
        <f t="shared" si="2"/>
        <v>0.2760000000000001</v>
      </c>
      <c r="Q20" s="132">
        <f t="shared" si="2"/>
        <v>599</v>
      </c>
      <c r="R20" s="132">
        <f t="shared" si="2"/>
        <v>3.8</v>
      </c>
      <c r="S20" s="132">
        <f t="shared" si="2"/>
        <v>18.918</v>
      </c>
      <c r="T20" s="132"/>
    </row>
    <row r="21" spans="1:20" ht="15.75">
      <c r="A21" s="9" t="s">
        <v>9</v>
      </c>
      <c r="B21" s="10"/>
      <c r="C21" s="52">
        <f>SUM(C11+C20)</f>
        <v>48.17999999999999</v>
      </c>
      <c r="D21" s="52">
        <f aca="true" t="shared" si="3" ref="D21:S21">SUM(D11+D20)</f>
        <v>65.96000000000001</v>
      </c>
      <c r="E21" s="52">
        <f t="shared" si="3"/>
        <v>178.14999999999998</v>
      </c>
      <c r="F21" s="52">
        <f t="shared" si="3"/>
        <v>1580.25</v>
      </c>
      <c r="G21" s="52">
        <f t="shared" si="3"/>
        <v>385.65</v>
      </c>
      <c r="H21" s="52">
        <f t="shared" si="3"/>
        <v>151.4</v>
      </c>
      <c r="I21" s="52">
        <f t="shared" si="3"/>
        <v>12.4</v>
      </c>
      <c r="J21" s="52">
        <f>SUM(J11+J20)</f>
        <v>784.5999999999999</v>
      </c>
      <c r="K21" s="52">
        <f t="shared" si="3"/>
        <v>706</v>
      </c>
      <c r="L21" s="52">
        <f t="shared" si="3"/>
        <v>0.084</v>
      </c>
      <c r="M21" s="52">
        <f t="shared" si="3"/>
        <v>0.15403</v>
      </c>
      <c r="N21" s="52">
        <f t="shared" si="3"/>
        <v>5.954</v>
      </c>
      <c r="O21" s="52">
        <f t="shared" si="3"/>
        <v>0.826</v>
      </c>
      <c r="P21" s="52">
        <f t="shared" si="3"/>
        <v>1.5445</v>
      </c>
      <c r="Q21" s="52">
        <f t="shared" si="3"/>
        <v>1226.38</v>
      </c>
      <c r="R21" s="52">
        <f t="shared" si="3"/>
        <v>9.69</v>
      </c>
      <c r="S21" s="52">
        <f t="shared" si="3"/>
        <v>84.352</v>
      </c>
      <c r="T21" s="52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L18" sqref="L18"/>
    </sheetView>
  </sheetViews>
  <sheetFormatPr defaultColWidth="9.140625" defaultRowHeight="15"/>
  <cols>
    <col min="1" max="1" width="12.00390625" style="0" customWidth="1"/>
    <col min="2" max="3" width="7.140625" style="0" customWidth="1"/>
    <col min="4" max="5" width="6.421875" style="0" customWidth="1"/>
    <col min="6" max="7" width="7.8515625" style="0" customWidth="1"/>
    <col min="8" max="8" width="7.00390625" style="0" customWidth="1"/>
    <col min="9" max="9" width="7.421875" style="0" customWidth="1"/>
    <col min="10" max="10" width="7.140625" style="0" customWidth="1"/>
    <col min="11" max="11" width="6.57421875" style="0" customWidth="1"/>
  </cols>
  <sheetData>
    <row r="1" spans="1:13" ht="15">
      <c r="A1" s="240" t="s">
        <v>231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63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22.5">
      <c r="A3" s="30"/>
      <c r="B3" s="33" t="s">
        <v>10</v>
      </c>
      <c r="C3" s="33" t="s">
        <v>11</v>
      </c>
      <c r="D3" s="33" t="s">
        <v>12</v>
      </c>
      <c r="E3" s="33" t="s">
        <v>13</v>
      </c>
      <c r="F3" s="33" t="s">
        <v>14</v>
      </c>
      <c r="G3" s="33" t="s">
        <v>15</v>
      </c>
      <c r="H3" s="33" t="s">
        <v>16</v>
      </c>
      <c r="I3" s="33" t="s">
        <v>17</v>
      </c>
      <c r="J3" s="33" t="s">
        <v>18</v>
      </c>
      <c r="K3" s="33" t="s">
        <v>19</v>
      </c>
      <c r="L3" s="34" t="s">
        <v>57</v>
      </c>
      <c r="M3" s="34" t="s">
        <v>27</v>
      </c>
    </row>
    <row r="4" spans="1:13" ht="22.5">
      <c r="A4" s="31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0"/>
      <c r="M4" s="34" t="s">
        <v>149</v>
      </c>
    </row>
    <row r="5" spans="1:13" ht="18.75">
      <c r="A5" s="32" t="s">
        <v>21</v>
      </c>
      <c r="B5" s="17">
        <f>SUM('1 день'!C27)</f>
        <v>27.05</v>
      </c>
      <c r="C5" s="17">
        <f>SUM('2 день'!C11)</f>
        <v>22.169999999999998</v>
      </c>
      <c r="D5" s="17">
        <f>SUM('3 день'!C11)</f>
        <v>26.87</v>
      </c>
      <c r="E5" s="17">
        <f>SUM('4 день'!C11)</f>
        <v>16.32</v>
      </c>
      <c r="F5" s="17">
        <f>SUM('5 день'!C11)</f>
        <v>29.27</v>
      </c>
      <c r="G5" s="17">
        <f>SUM('6 день'!C12)</f>
        <v>29.27</v>
      </c>
      <c r="H5" s="17">
        <f>SUM('7 день'!C10)</f>
        <v>23.970000000000002</v>
      </c>
      <c r="I5" s="17">
        <f>SUM('8 день'!C12)</f>
        <v>26.670000000000005</v>
      </c>
      <c r="J5" s="17">
        <f>SUM('9 день'!C12)</f>
        <v>29.570000000000004</v>
      </c>
      <c r="K5" s="17">
        <f>SUM('10 день'!C11)</f>
        <v>21.76</v>
      </c>
      <c r="L5" s="35">
        <f>SUM(B5:K5)/10</f>
        <v>25.291999999999998</v>
      </c>
      <c r="M5" s="23"/>
    </row>
    <row r="6" spans="1:13" ht="18.75">
      <c r="A6" s="32" t="s">
        <v>5</v>
      </c>
      <c r="B6" s="17">
        <f>SUM('1 день'!D27)</f>
        <v>26.779999999999994</v>
      </c>
      <c r="C6" s="17">
        <f>SUM('2 день'!D11)</f>
        <v>23.29</v>
      </c>
      <c r="D6" s="17">
        <f>SUM('3 день'!D11)</f>
        <v>24.599999999999998</v>
      </c>
      <c r="E6" s="17">
        <f>SUM('4 день'!D11)</f>
        <v>20.829999999999995</v>
      </c>
      <c r="F6" s="17">
        <f>SUM('5 день'!D11)</f>
        <v>29.689999999999998</v>
      </c>
      <c r="G6" s="17">
        <f>SUM('6 день'!D12)</f>
        <v>30.339999999999996</v>
      </c>
      <c r="H6" s="17">
        <f>SUM('7 день'!D10)</f>
        <v>12.090000000000002</v>
      </c>
      <c r="I6" s="17">
        <f>SUM('8 день'!D12)</f>
        <v>21.189999999999998</v>
      </c>
      <c r="J6" s="17">
        <f>SUM('9 день'!D12)</f>
        <v>35.24</v>
      </c>
      <c r="K6" s="17">
        <f>SUM('10 день'!D11)</f>
        <v>29.64</v>
      </c>
      <c r="L6" s="35">
        <f aca="true" t="shared" si="0" ref="L6:L12">SUM(B6:K6)/10</f>
        <v>25.369</v>
      </c>
      <c r="M6" s="23"/>
    </row>
    <row r="7" spans="1:13" ht="18.75">
      <c r="A7" s="32" t="s">
        <v>6</v>
      </c>
      <c r="B7" s="17">
        <f>SUM('1 день'!E27)</f>
        <v>73.13</v>
      </c>
      <c r="C7" s="17">
        <f>SUM('2 день'!E11)</f>
        <v>105.25</v>
      </c>
      <c r="D7" s="17">
        <f>SUM('3 день'!E11)</f>
        <v>118.44999999999999</v>
      </c>
      <c r="E7" s="17">
        <f>SUM('4 день'!E11)</f>
        <v>85.62</v>
      </c>
      <c r="F7" s="17">
        <f>SUM('5 день'!E11)</f>
        <v>88.7</v>
      </c>
      <c r="G7" s="17">
        <f>SUM('6 день'!E12)</f>
        <v>193.05</v>
      </c>
      <c r="H7" s="17">
        <f>SUM('7 день'!E10)</f>
        <v>77.75</v>
      </c>
      <c r="I7" s="17">
        <f>SUM('8 день'!E12)</f>
        <v>119.25</v>
      </c>
      <c r="J7" s="17">
        <f>SUM('9 день'!E12)</f>
        <v>96.45</v>
      </c>
      <c r="K7" s="17">
        <f>SUM('10 день'!E11)</f>
        <v>68.45</v>
      </c>
      <c r="L7" s="35">
        <f t="shared" si="0"/>
        <v>102.61000000000001</v>
      </c>
      <c r="M7" s="23"/>
    </row>
    <row r="8" spans="1:13" ht="18.75">
      <c r="A8" s="32" t="s">
        <v>7</v>
      </c>
      <c r="B8" s="17">
        <f>SUM('1 день'!F27)</f>
        <v>734.3</v>
      </c>
      <c r="C8" s="17">
        <f>SUM('2 день'!F11)</f>
        <v>725.6</v>
      </c>
      <c r="D8" s="17">
        <v>668</v>
      </c>
      <c r="E8" s="17">
        <f>SUM('4 день'!F11)</f>
        <v>535.32</v>
      </c>
      <c r="F8" s="17">
        <f>SUM('5 день'!F11)</f>
        <v>629.6</v>
      </c>
      <c r="G8" s="17">
        <f>SUM('6 день'!F12)</f>
        <v>970.3000000000001</v>
      </c>
      <c r="H8" s="17">
        <f>SUM('7 день'!F10)</f>
        <v>453.09999999999997</v>
      </c>
      <c r="I8" s="17">
        <f>SUM('8 день'!F12)</f>
        <v>768.4000000000001</v>
      </c>
      <c r="J8" s="17">
        <f>SUM('9 день'!F12)</f>
        <v>682.3</v>
      </c>
      <c r="K8" s="17">
        <f>SUM('10 день'!F11)</f>
        <v>613.7</v>
      </c>
      <c r="L8" s="162">
        <f t="shared" si="0"/>
        <v>678.0620000000001</v>
      </c>
      <c r="M8" s="23" t="s">
        <v>148</v>
      </c>
    </row>
    <row r="9" spans="1:13" ht="22.5">
      <c r="A9" s="31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2"/>
      <c r="M9" s="34" t="s">
        <v>150</v>
      </c>
    </row>
    <row r="10" spans="1:13" ht="18.75">
      <c r="A10" s="32" t="s">
        <v>4</v>
      </c>
      <c r="B10" s="17">
        <f>SUM('1 день'!C36)</f>
        <v>32.86</v>
      </c>
      <c r="C10" s="17">
        <f>SUM('2 день'!C20)</f>
        <v>35.82</v>
      </c>
      <c r="D10" s="17">
        <f>SUM('3 день'!C19)</f>
        <v>25.990000000000002</v>
      </c>
      <c r="E10" s="17">
        <f>SUM('4 день'!C21)</f>
        <v>31.270000000000003</v>
      </c>
      <c r="F10" s="17">
        <f>SUM('5 день'!C19)</f>
        <v>24.6</v>
      </c>
      <c r="G10" s="17">
        <f>SUM('6 день'!C21)</f>
        <v>31.79</v>
      </c>
      <c r="H10" s="17">
        <f>SUM('7 день'!C19)</f>
        <v>29.669999999999995</v>
      </c>
      <c r="I10" s="17">
        <f>SUM('8 день'!C21)</f>
        <v>26.03</v>
      </c>
      <c r="J10" s="17">
        <f>SUM('9 день'!C20)</f>
        <v>22.99</v>
      </c>
      <c r="K10" s="17">
        <f>SUM('10 день'!C20)</f>
        <v>26.419999999999995</v>
      </c>
      <c r="L10" s="162">
        <f t="shared" si="0"/>
        <v>28.744</v>
      </c>
      <c r="M10" s="23"/>
    </row>
    <row r="11" spans="1:13" ht="18.75">
      <c r="A11" s="32" t="s">
        <v>5</v>
      </c>
      <c r="B11" s="17">
        <f>SUM('1 день'!D36)</f>
        <v>19.75</v>
      </c>
      <c r="C11" s="17">
        <f>SUM('2 день'!D20)</f>
        <v>32.699999999999996</v>
      </c>
      <c r="D11" s="17">
        <f>SUM('3 день'!D19)</f>
        <v>21.44</v>
      </c>
      <c r="E11" s="17">
        <f>SUM('4 день'!D21)</f>
        <v>44.349999999999994</v>
      </c>
      <c r="F11" s="17">
        <f>SUM('5 день'!D19)</f>
        <v>18.040000000000003</v>
      </c>
      <c r="G11" s="17">
        <f>SUM('6 день'!D21)</f>
        <v>25.740000000000002</v>
      </c>
      <c r="H11" s="17">
        <f>SUM('7 день'!D19)</f>
        <v>35.529999999999994</v>
      </c>
      <c r="I11" s="17">
        <f>SUM('8 день'!D21)</f>
        <v>26.25</v>
      </c>
      <c r="J11" s="17">
        <f>SUM('9 день'!D20)</f>
        <v>34.79</v>
      </c>
      <c r="K11" s="17">
        <f>SUM('10 день'!D20)</f>
        <v>36.32</v>
      </c>
      <c r="L11" s="162">
        <f t="shared" si="0"/>
        <v>29.491000000000003</v>
      </c>
      <c r="M11" s="23"/>
    </row>
    <row r="12" spans="1:13" ht="18.75">
      <c r="A12" s="32" t="s">
        <v>6</v>
      </c>
      <c r="B12" s="17">
        <f>SUM('1 день'!E36)</f>
        <v>108.27000000000001</v>
      </c>
      <c r="C12" s="17">
        <f>SUM('2 день'!E20)</f>
        <v>122.05000000000001</v>
      </c>
      <c r="D12" s="17">
        <f>SUM('3 день'!E19)</f>
        <v>97.24000000000001</v>
      </c>
      <c r="E12" s="17">
        <f>SUM('4 день'!E21)</f>
        <v>151.67</v>
      </c>
      <c r="F12" s="17">
        <f>SUM('5 день'!E19)</f>
        <v>142.82</v>
      </c>
      <c r="G12" s="17">
        <f>SUM('6 день'!E21)</f>
        <v>123.69</v>
      </c>
      <c r="H12" s="17">
        <f>SUM('7 день'!E19)</f>
        <v>149.27</v>
      </c>
      <c r="I12" s="17">
        <f>SUM('8 день'!E21)</f>
        <v>170.35999999999999</v>
      </c>
      <c r="J12" s="17">
        <f>SUM('9 день'!E20)</f>
        <v>97.44</v>
      </c>
      <c r="K12" s="17">
        <f>SUM('10 день'!E20)</f>
        <v>109.69999999999999</v>
      </c>
      <c r="L12" s="162">
        <f t="shared" si="0"/>
        <v>127.251</v>
      </c>
      <c r="M12" s="23"/>
    </row>
    <row r="13" spans="1:13" ht="18.75">
      <c r="A13" s="32" t="s">
        <v>7</v>
      </c>
      <c r="B13" s="17">
        <f>SUM('1 день'!F36)</f>
        <v>865.6</v>
      </c>
      <c r="C13" s="17">
        <f>SUM('2 день'!F20)</f>
        <v>805.2500000000001</v>
      </c>
      <c r="D13" s="17">
        <f>SUM('3 день'!F19)</f>
        <v>823.5600000000001</v>
      </c>
      <c r="E13" s="17">
        <f>SUM('4 день'!F21)</f>
        <v>1106.3799999999999</v>
      </c>
      <c r="F13" s="17">
        <f>SUM('5 день'!F19)</f>
        <v>809.0000000000001</v>
      </c>
      <c r="G13" s="17">
        <f>SUM('6 день'!F21)</f>
        <v>907.5600000000001</v>
      </c>
      <c r="H13" s="17">
        <f>SUM('7 день'!F19)</f>
        <v>969</v>
      </c>
      <c r="I13" s="17">
        <f>SUM('8 день'!F21)</f>
        <v>1271.9</v>
      </c>
      <c r="J13" s="17">
        <f>SUM('9 день'!F20)</f>
        <v>813.5600000000001</v>
      </c>
      <c r="K13" s="17">
        <f>SUM('10 день'!F20)</f>
        <v>966.5500000000001</v>
      </c>
      <c r="L13" s="177">
        <f>SUM(B13:K13)/10</f>
        <v>933.8359999999999</v>
      </c>
      <c r="M13" s="23" t="s">
        <v>151</v>
      </c>
    </row>
    <row r="14" spans="1:13" ht="22.5">
      <c r="A14" s="31" t="s">
        <v>22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2"/>
      <c r="M14" s="34" t="s">
        <v>152</v>
      </c>
    </row>
    <row r="15" spans="1:13" ht="18.75">
      <c r="A15" s="32" t="s">
        <v>4</v>
      </c>
      <c r="B15" s="17">
        <f>SUM(B5+B10)</f>
        <v>59.91</v>
      </c>
      <c r="C15" s="17">
        <f aca="true" t="shared" si="1" ref="C15:K15">SUM(C5+C10)</f>
        <v>57.989999999999995</v>
      </c>
      <c r="D15" s="17">
        <f t="shared" si="1"/>
        <v>52.86</v>
      </c>
      <c r="E15" s="17">
        <f t="shared" si="1"/>
        <v>47.59</v>
      </c>
      <c r="F15" s="17">
        <f t="shared" si="1"/>
        <v>53.870000000000005</v>
      </c>
      <c r="G15" s="17">
        <f t="shared" si="1"/>
        <v>61.06</v>
      </c>
      <c r="H15" s="17">
        <f t="shared" si="1"/>
        <v>53.64</v>
      </c>
      <c r="I15" s="17">
        <f t="shared" si="1"/>
        <v>52.7</v>
      </c>
      <c r="J15" s="17">
        <f t="shared" si="1"/>
        <v>52.56</v>
      </c>
      <c r="K15" s="17">
        <f t="shared" si="1"/>
        <v>48.17999999999999</v>
      </c>
      <c r="L15" s="170">
        <f>SUM(L5+L10)</f>
        <v>54.036</v>
      </c>
      <c r="M15" s="23" t="s">
        <v>153</v>
      </c>
    </row>
    <row r="16" spans="1:13" ht="18.75">
      <c r="A16" s="32" t="s">
        <v>5</v>
      </c>
      <c r="B16" s="17">
        <f>SUM(B6+B11)</f>
        <v>46.529999999999994</v>
      </c>
      <c r="C16" s="17">
        <f aca="true" t="shared" si="2" ref="C16:K16">SUM(C6+C11)</f>
        <v>55.989999999999995</v>
      </c>
      <c r="D16" s="17">
        <f t="shared" si="2"/>
        <v>46.04</v>
      </c>
      <c r="E16" s="17">
        <f t="shared" si="2"/>
        <v>65.17999999999999</v>
      </c>
      <c r="F16" s="17">
        <f t="shared" si="2"/>
        <v>47.730000000000004</v>
      </c>
      <c r="G16" s="17">
        <f t="shared" si="2"/>
        <v>56.08</v>
      </c>
      <c r="H16" s="17">
        <f t="shared" si="2"/>
        <v>47.62</v>
      </c>
      <c r="I16" s="17">
        <f t="shared" si="2"/>
        <v>47.44</v>
      </c>
      <c r="J16" s="17">
        <f t="shared" si="2"/>
        <v>70.03</v>
      </c>
      <c r="K16" s="17">
        <f t="shared" si="2"/>
        <v>65.96000000000001</v>
      </c>
      <c r="L16" s="170">
        <f>SUM(L6+L11)</f>
        <v>54.86</v>
      </c>
      <c r="M16" s="23" t="s">
        <v>154</v>
      </c>
    </row>
    <row r="17" spans="1:13" ht="18.75">
      <c r="A17" s="32" t="s">
        <v>6</v>
      </c>
      <c r="B17" s="17">
        <f>SUM(B7+B12)</f>
        <v>181.4</v>
      </c>
      <c r="C17" s="17">
        <f aca="true" t="shared" si="3" ref="C17:L17">SUM(C7+C12)</f>
        <v>227.3</v>
      </c>
      <c r="D17" s="17">
        <f t="shared" si="3"/>
        <v>215.69</v>
      </c>
      <c r="E17" s="17">
        <f t="shared" si="3"/>
        <v>237.29</v>
      </c>
      <c r="F17" s="17">
        <f t="shared" si="3"/>
        <v>231.51999999999998</v>
      </c>
      <c r="G17" s="17">
        <f t="shared" si="3"/>
        <v>316.74</v>
      </c>
      <c r="H17" s="17">
        <f t="shared" si="3"/>
        <v>227.02</v>
      </c>
      <c r="I17" s="17">
        <f t="shared" si="3"/>
        <v>289.61</v>
      </c>
      <c r="J17" s="17">
        <f t="shared" si="3"/>
        <v>193.89</v>
      </c>
      <c r="K17" s="17">
        <f t="shared" si="3"/>
        <v>178.14999999999998</v>
      </c>
      <c r="L17" s="178">
        <f t="shared" si="3"/>
        <v>229.86100000000002</v>
      </c>
      <c r="M17" s="33" t="s">
        <v>155</v>
      </c>
    </row>
    <row r="18" spans="1:13" ht="18.75">
      <c r="A18" s="32" t="s">
        <v>7</v>
      </c>
      <c r="B18" s="17">
        <f>SUM(B8+B13)</f>
        <v>1599.9</v>
      </c>
      <c r="C18" s="17">
        <f aca="true" t="shared" si="4" ref="C18:L18">SUM(C8+C13)</f>
        <v>1530.8500000000001</v>
      </c>
      <c r="D18" s="17">
        <f t="shared" si="4"/>
        <v>1491.56</v>
      </c>
      <c r="E18" s="17">
        <f t="shared" si="4"/>
        <v>1641.6999999999998</v>
      </c>
      <c r="F18" s="17">
        <f t="shared" si="4"/>
        <v>1438.6000000000001</v>
      </c>
      <c r="G18" s="17">
        <f t="shared" si="4"/>
        <v>1877.8600000000001</v>
      </c>
      <c r="H18" s="17">
        <f t="shared" si="4"/>
        <v>1422.1</v>
      </c>
      <c r="I18" s="17">
        <f t="shared" si="4"/>
        <v>2040.3000000000002</v>
      </c>
      <c r="J18" s="17">
        <f t="shared" si="4"/>
        <v>1495.8600000000001</v>
      </c>
      <c r="K18" s="17">
        <f t="shared" si="4"/>
        <v>1580.25</v>
      </c>
      <c r="L18" s="179">
        <f t="shared" si="4"/>
        <v>1611.8980000000001</v>
      </c>
      <c r="M18" s="33" t="s">
        <v>156</v>
      </c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selection activeCell="L5" sqref="L5:L17"/>
    </sheetView>
  </sheetViews>
  <sheetFormatPr defaultColWidth="13.00390625" defaultRowHeight="15"/>
  <cols>
    <col min="1" max="1" width="10.8515625" style="16" customWidth="1"/>
    <col min="2" max="2" width="7.7109375" style="15" customWidth="1"/>
    <col min="3" max="3" width="8.57421875" style="15" customWidth="1"/>
    <col min="4" max="5" width="7.140625" style="15" customWidth="1"/>
    <col min="6" max="6" width="8.00390625" style="15" customWidth="1"/>
    <col min="7" max="7" width="8.7109375" style="15" customWidth="1"/>
    <col min="8" max="8" width="7.7109375" style="15" customWidth="1"/>
    <col min="9" max="10" width="8.28125" style="15" customWidth="1"/>
    <col min="11" max="11" width="7.7109375" style="15" customWidth="1"/>
    <col min="12" max="12" width="10.00390625" style="20" customWidth="1"/>
    <col min="13" max="13" width="12.8515625" style="20" customWidth="1"/>
    <col min="14" max="16384" width="13.00390625" style="16" customWidth="1"/>
  </cols>
  <sheetData>
    <row r="1" spans="1:13" ht="15.75">
      <c r="A1" s="240" t="s">
        <v>237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3"/>
      <c r="M1" s="243"/>
    </row>
    <row r="2" spans="1:13" ht="61.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68.25" customHeight="1">
      <c r="A3" s="23"/>
      <c r="B3" s="22" t="s">
        <v>10</v>
      </c>
      <c r="C3" s="22" t="s">
        <v>11</v>
      </c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1" t="s">
        <v>57</v>
      </c>
      <c r="M3" s="21" t="s">
        <v>27</v>
      </c>
    </row>
    <row r="4" spans="1:13" ht="22.5">
      <c r="A4" s="18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38"/>
      <c r="M4" s="34" t="s">
        <v>121</v>
      </c>
    </row>
    <row r="5" spans="1:13" ht="18.75">
      <c r="A5" s="27" t="s">
        <v>23</v>
      </c>
      <c r="B5" s="19">
        <f>SUM('1 день'!G37)</f>
        <v>821.9</v>
      </c>
      <c r="C5" s="19">
        <f>SUM('2 день'!G21)</f>
        <v>737.3199999999999</v>
      </c>
      <c r="D5" s="19">
        <f>SUM('3 день'!G20)</f>
        <v>1079.04</v>
      </c>
      <c r="E5" s="19">
        <f>SUM('4 день'!G22)</f>
        <v>539.1</v>
      </c>
      <c r="F5" s="19">
        <f>SUM('5 день'!G20)</f>
        <v>622.54</v>
      </c>
      <c r="G5" s="19">
        <f>SUM('6 день'!G22)</f>
        <v>824.8</v>
      </c>
      <c r="H5" s="19">
        <f>SUM('7 день'!G20)</f>
        <v>869.79</v>
      </c>
      <c r="I5" s="19">
        <f>SUM('8 день'!G22)</f>
        <v>725.97</v>
      </c>
      <c r="J5" s="19">
        <f>SUM('9 день'!G21)</f>
        <v>588.27</v>
      </c>
      <c r="K5" s="19">
        <f>SUM('10 день'!G21)</f>
        <v>385.65</v>
      </c>
      <c r="L5" s="180">
        <f>SUM(B5:K5)/10</f>
        <v>719.4379999999999</v>
      </c>
      <c r="M5" s="22" t="s">
        <v>124</v>
      </c>
    </row>
    <row r="6" spans="1:13" ht="15.75">
      <c r="A6" s="40" t="s">
        <v>24</v>
      </c>
      <c r="B6" s="53">
        <f>SUM('1 день'!H37)</f>
        <v>209.91</v>
      </c>
      <c r="C6" s="53">
        <f>SUM('2 день'!H21)</f>
        <v>200.44</v>
      </c>
      <c r="D6" s="53">
        <f>SUM('3 день'!H20)</f>
        <v>209.76</v>
      </c>
      <c r="E6" s="53">
        <f>SUM('4 день'!H22)</f>
        <v>159.9</v>
      </c>
      <c r="F6" s="53">
        <f>SUM('5 день'!H20)</f>
        <v>149.16</v>
      </c>
      <c r="G6" s="53">
        <f>SUM('6 день'!H22)</f>
        <v>236.51</v>
      </c>
      <c r="H6" s="53">
        <f>SUM('7 день'!H20)</f>
        <v>153.57</v>
      </c>
      <c r="I6" s="53">
        <f>SUM('8 день'!H22)</f>
        <v>155.82</v>
      </c>
      <c r="J6" s="53">
        <f>SUM('9 день'!H21)</f>
        <v>172.98</v>
      </c>
      <c r="K6" s="53">
        <f>SUM('10 день'!H21)</f>
        <v>151.4</v>
      </c>
      <c r="L6" s="180">
        <f aca="true" t="shared" si="0" ref="L6:L17">SUM(B6:K6)/10</f>
        <v>179.945</v>
      </c>
      <c r="M6" s="22" t="s">
        <v>123</v>
      </c>
    </row>
    <row r="7" spans="1:13" ht="15.75">
      <c r="A7" s="40" t="s">
        <v>25</v>
      </c>
      <c r="B7" s="19">
        <f>SUM('1 день'!I37)</f>
        <v>10.466000000000001</v>
      </c>
      <c r="C7" s="19">
        <f>SUM('2 день'!I21)</f>
        <v>10.86</v>
      </c>
      <c r="D7" s="19">
        <f>SUM('3 день'!I20)</f>
        <v>8.91</v>
      </c>
      <c r="E7" s="19">
        <f>SUM('4 день'!I22)</f>
        <v>18.25</v>
      </c>
      <c r="F7" s="19">
        <f>SUM('5 день'!I20)</f>
        <v>9.66</v>
      </c>
      <c r="G7" s="19">
        <f>SUM('6 день'!I22)</f>
        <v>8.856</v>
      </c>
      <c r="H7" s="19">
        <f>SUM('7 день'!I20)</f>
        <v>8.969999999999999</v>
      </c>
      <c r="I7" s="19">
        <f>SUM('8 день'!I22)</f>
        <v>11.65</v>
      </c>
      <c r="J7" s="19">
        <f>SUM('9 день'!I21)</f>
        <v>7.799999999999999</v>
      </c>
      <c r="K7" s="19">
        <f>SUM('10 день'!I21)</f>
        <v>12.4</v>
      </c>
      <c r="L7" s="180">
        <f t="shared" si="0"/>
        <v>10.7822</v>
      </c>
      <c r="M7" s="69" t="s">
        <v>125</v>
      </c>
    </row>
    <row r="8" spans="1:13" ht="15.75">
      <c r="A8" s="58" t="s">
        <v>72</v>
      </c>
      <c r="B8" s="19">
        <f>SUM('1 день'!J37)</f>
        <v>964.41</v>
      </c>
      <c r="C8" s="19">
        <f>SUM('2 день'!J21)</f>
        <v>897.4</v>
      </c>
      <c r="D8" s="19">
        <f>SUM('3 день'!J20)</f>
        <v>489.45</v>
      </c>
      <c r="E8" s="19">
        <f>SUM('4 день'!J22)</f>
        <v>658.78</v>
      </c>
      <c r="F8" s="19">
        <f>SUM('5 день'!J20)</f>
        <v>627.8</v>
      </c>
      <c r="G8" s="19">
        <f>SUM('6 день'!J22)</f>
        <v>850.0500000000001</v>
      </c>
      <c r="H8" s="19">
        <f>SUM('7 день'!J20)</f>
        <v>649.3</v>
      </c>
      <c r="I8" s="19">
        <f>SUM('8 день'!J22)</f>
        <v>623.63</v>
      </c>
      <c r="J8" s="19">
        <f>SUM('9 день'!J21)</f>
        <v>640.1</v>
      </c>
      <c r="K8" s="19">
        <f>SUM('10 день'!J21)</f>
        <v>784.5999999999999</v>
      </c>
      <c r="L8" s="180">
        <f>SUM(B8:K8)/10</f>
        <v>718.552</v>
      </c>
      <c r="M8" s="59" t="s">
        <v>124</v>
      </c>
    </row>
    <row r="9" spans="1:13" ht="15.75">
      <c r="A9" s="58" t="s">
        <v>73</v>
      </c>
      <c r="B9" s="19">
        <f>SUM('1 день'!K37)</f>
        <v>615.135</v>
      </c>
      <c r="C9" s="19">
        <f>SUM('2 день'!K21)</f>
        <v>786.0999999999999</v>
      </c>
      <c r="D9" s="19">
        <f>SUM('3 день'!K20)</f>
        <v>722</v>
      </c>
      <c r="E9" s="19">
        <f>SUM('4 день'!K22)</f>
        <v>843.7</v>
      </c>
      <c r="F9" s="19">
        <f>SUM('5 день'!K20)</f>
        <v>619.6199999999999</v>
      </c>
      <c r="G9" s="19">
        <f>SUM('6 день'!K22)</f>
        <v>824.6999999999999</v>
      </c>
      <c r="H9" s="19">
        <f>SUM('7 день'!K20)</f>
        <v>581.3199999999999</v>
      </c>
      <c r="I9" s="19">
        <f>SUM('8 день'!K22)</f>
        <v>841.9000000000001</v>
      </c>
      <c r="J9" s="19">
        <f>SUM('9 день'!K21)</f>
        <v>656.6</v>
      </c>
      <c r="K9" s="19">
        <f>SUM('10 день'!K21)</f>
        <v>706</v>
      </c>
      <c r="L9" s="180">
        <f t="shared" si="0"/>
        <v>719.7074999999999</v>
      </c>
      <c r="M9" s="59" t="s">
        <v>124</v>
      </c>
    </row>
    <row r="10" spans="1:13" ht="15.75">
      <c r="A10" s="58" t="s">
        <v>74</v>
      </c>
      <c r="B10" s="53">
        <f>SUM('1 день'!L37)</f>
        <v>0.034600000000000006</v>
      </c>
      <c r="C10" s="53">
        <f>SUM('2 день'!L21)</f>
        <v>0.052</v>
      </c>
      <c r="D10" s="53">
        <f>SUM('3 день'!L20)</f>
        <v>0.046599999999999996</v>
      </c>
      <c r="E10" s="53">
        <f>SUM('4 день'!L22)</f>
        <v>0.076</v>
      </c>
      <c r="F10" s="53">
        <f>SUM('5 день'!L20)</f>
        <v>0.025</v>
      </c>
      <c r="G10" s="53">
        <f>SUM('6 день'!L22)</f>
        <v>0.056</v>
      </c>
      <c r="H10" s="53">
        <f>SUM('7 день'!L20)</f>
        <v>0.0178</v>
      </c>
      <c r="I10" s="53">
        <f>SUM('8 день'!L22)</f>
        <v>0.07200000000000001</v>
      </c>
      <c r="J10" s="53">
        <f>SUM('9 день'!L21)</f>
        <v>0.091</v>
      </c>
      <c r="K10" s="53">
        <f>SUM('10 день'!L21)</f>
        <v>0.084</v>
      </c>
      <c r="L10" s="181">
        <f>SUM(B10:K10)/10</f>
        <v>0.055499999999999994</v>
      </c>
      <c r="M10" s="29" t="s">
        <v>126</v>
      </c>
    </row>
    <row r="11" spans="1:13" ht="15.75">
      <c r="A11" s="58" t="s">
        <v>75</v>
      </c>
      <c r="B11" s="53">
        <f>SUM('1 день'!M37)</f>
        <v>0.02354</v>
      </c>
      <c r="C11" s="53">
        <f>SUM('2 день'!M21)</f>
        <v>0.01797</v>
      </c>
      <c r="D11" s="53">
        <f>SUM('3 день'!M20)</f>
        <v>0.00714</v>
      </c>
      <c r="E11" s="53">
        <f>SUM('4 день'!M22)</f>
        <v>0.0009400000000000001</v>
      </c>
      <c r="F11" s="53">
        <f>SUM('5 день'!M20)</f>
        <v>0.00844</v>
      </c>
      <c r="G11" s="53">
        <f>SUM('6 день'!M22)</f>
        <v>0.02704</v>
      </c>
      <c r="H11" s="53">
        <f>SUM('7 день'!M20)</f>
        <v>0.01584</v>
      </c>
      <c r="I11" s="53">
        <f>SUM('8 день'!M22)</f>
        <v>0.01877</v>
      </c>
      <c r="J11" s="53">
        <f>SUM('9 день'!M21)</f>
        <v>0.01384</v>
      </c>
      <c r="K11" s="53">
        <f>SUM('10 день'!M21)</f>
        <v>0.15403</v>
      </c>
      <c r="L11" s="181">
        <f>SUM(B11:K11)/10</f>
        <v>0.028754999999999996</v>
      </c>
      <c r="M11" s="29" t="s">
        <v>127</v>
      </c>
    </row>
    <row r="12" spans="1:13" ht="15.75">
      <c r="A12" s="58" t="s">
        <v>87</v>
      </c>
      <c r="B12" s="53">
        <f>SUM('1 день'!N37)</f>
        <v>2.324</v>
      </c>
      <c r="C12" s="19">
        <f>SUM('2 день'!N21)</f>
        <v>2.6550000000000002</v>
      </c>
      <c r="D12" s="19">
        <f>SUM('3 день'!N20)</f>
        <v>1.4989999999999997</v>
      </c>
      <c r="E12" s="19">
        <f>SUM('4 день'!N22)</f>
        <v>1.6500000000000001</v>
      </c>
      <c r="F12" s="19">
        <f>SUM('5 день'!N20)</f>
        <v>1.1589999999999998</v>
      </c>
      <c r="G12" s="19">
        <f>SUM('6 день'!N22)</f>
        <v>1.775</v>
      </c>
      <c r="H12" s="19">
        <f>SUM('7 день'!N20)</f>
        <v>1.519</v>
      </c>
      <c r="I12" s="19">
        <f>SUM('8 день'!N22)</f>
        <v>1.0938</v>
      </c>
      <c r="J12" s="19">
        <f>SUM('9 день'!N21)</f>
        <v>3.7760000000000002</v>
      </c>
      <c r="K12" s="19">
        <f>SUM('10 день'!N21)</f>
        <v>5.954</v>
      </c>
      <c r="L12" s="180">
        <f t="shared" si="0"/>
        <v>2.3404800000000003</v>
      </c>
      <c r="M12" s="29" t="s">
        <v>128</v>
      </c>
    </row>
    <row r="13" spans="1:13" ht="15.75">
      <c r="A13" s="58" t="s">
        <v>77</v>
      </c>
      <c r="B13" s="53">
        <f>SUM('1 день'!O37)</f>
        <v>0.9039999999999999</v>
      </c>
      <c r="C13" s="19">
        <f>SUM('2 день'!O21)</f>
        <v>0.8919999999999999</v>
      </c>
      <c r="D13" s="19">
        <f>SUM('3 день'!O20)</f>
        <v>0.9058</v>
      </c>
      <c r="E13" s="19">
        <f>SUM('4 день'!O22)</f>
        <v>0.4640000000000001</v>
      </c>
      <c r="F13" s="19">
        <f>SUM('5 день'!O20)</f>
        <v>0.9257</v>
      </c>
      <c r="G13" s="19">
        <f>SUM('6 день'!O22)</f>
        <v>0.9099999999999999</v>
      </c>
      <c r="H13" s="19">
        <f>SUM('7 день'!O20)</f>
        <v>0.8457999999999999</v>
      </c>
      <c r="I13" s="19">
        <f>SUM('8 день'!O22)</f>
        <v>0.8600000000000001</v>
      </c>
      <c r="J13" s="19">
        <f>SUM('9 день'!O21)</f>
        <v>0.863</v>
      </c>
      <c r="K13" s="19">
        <f>SUM('10 день'!O21)</f>
        <v>0.826</v>
      </c>
      <c r="L13" s="180">
        <f t="shared" si="0"/>
        <v>0.83963</v>
      </c>
      <c r="M13" s="29" t="s">
        <v>129</v>
      </c>
    </row>
    <row r="14" spans="1:13" ht="15.75">
      <c r="A14" s="58" t="s">
        <v>78</v>
      </c>
      <c r="B14" s="53">
        <f>SUM('1 день'!P37)</f>
        <v>0.5311</v>
      </c>
      <c r="C14" s="19">
        <f>SUM('2 день'!P21)</f>
        <v>0.8280000000000001</v>
      </c>
      <c r="D14" s="19">
        <f>SUM('3 день'!P20)</f>
        <v>1.1288</v>
      </c>
      <c r="E14" s="19">
        <f>SUM('4 день'!P22)</f>
        <v>0.4771</v>
      </c>
      <c r="F14" s="19">
        <f>SUM('5 день'!P20)</f>
        <v>1.685</v>
      </c>
      <c r="G14" s="19">
        <f>SUM('6 день'!P22)</f>
        <v>0.7674000000000001</v>
      </c>
      <c r="H14" s="19">
        <f>SUM('7 день'!P20)</f>
        <v>0.674</v>
      </c>
      <c r="I14" s="19">
        <f>SUM('8 день'!P22)</f>
        <v>1.085</v>
      </c>
      <c r="J14" s="19">
        <f>SUM('9 день'!P21)</f>
        <v>0.6933</v>
      </c>
      <c r="K14" s="19">
        <f>SUM('10 день'!P21)</f>
        <v>1.5445</v>
      </c>
      <c r="L14" s="180">
        <f t="shared" si="0"/>
        <v>0.9414200000000001</v>
      </c>
      <c r="M14" s="29" t="s">
        <v>130</v>
      </c>
    </row>
    <row r="15" spans="1:13" ht="15.75">
      <c r="A15" s="58" t="s">
        <v>79</v>
      </c>
      <c r="B15" s="19">
        <f>SUM('1 день'!Q37)</f>
        <v>192.38</v>
      </c>
      <c r="C15" s="19">
        <f>SUM('2 день'!Q21)</f>
        <v>224.19</v>
      </c>
      <c r="D15" s="19">
        <f>SUM('3 день'!Q20)</f>
        <v>406.62</v>
      </c>
      <c r="E15" s="19">
        <f>SUM('4 день'!Q22)</f>
        <v>412.70000000000005</v>
      </c>
      <c r="F15" s="19">
        <f>SUM('5 день'!Q20)</f>
        <v>553.76</v>
      </c>
      <c r="G15" s="19">
        <f>SUM('6 день'!Q22)</f>
        <v>602.58</v>
      </c>
      <c r="H15" s="19">
        <f>SUM('7 день'!Q20)</f>
        <v>517.25</v>
      </c>
      <c r="I15" s="19">
        <f>SUM('8 день'!Q22)</f>
        <v>574.95</v>
      </c>
      <c r="J15" s="19">
        <f>SUM('9 день'!Q21)</f>
        <v>684.29</v>
      </c>
      <c r="K15" s="19">
        <f>SUM('10 день'!Q21)</f>
        <v>1226.38</v>
      </c>
      <c r="L15" s="180">
        <f>SUM(B15:K15)/10</f>
        <v>539.51</v>
      </c>
      <c r="M15" s="29" t="s">
        <v>131</v>
      </c>
    </row>
    <row r="16" spans="1:13" ht="15.75">
      <c r="A16" s="58" t="s">
        <v>80</v>
      </c>
      <c r="B16" s="53">
        <f>SUM('1 день'!R37)</f>
        <v>9.9</v>
      </c>
      <c r="C16" s="19">
        <f>SUM('2 день'!R21)</f>
        <v>6.65</v>
      </c>
      <c r="D16" s="19">
        <f>SUM('3 день'!R20)</f>
        <v>2.41</v>
      </c>
      <c r="E16" s="19">
        <f>SUM('4 день'!R22)</f>
        <v>6.544</v>
      </c>
      <c r="F16" s="19">
        <f>SUM('5 день'!R20)</f>
        <v>5.8</v>
      </c>
      <c r="G16" s="19">
        <f>SUM('6 день'!R22)</f>
        <v>6.465</v>
      </c>
      <c r="H16" s="19">
        <f>SUM('7 день'!R20)</f>
        <v>3.089</v>
      </c>
      <c r="I16" s="19">
        <f>SUM('8 день'!R22)</f>
        <v>5.5</v>
      </c>
      <c r="J16" s="19">
        <f>SUM('9 день'!R21)</f>
        <v>3.6</v>
      </c>
      <c r="K16" s="19">
        <f>SUM('10 день'!R21)</f>
        <v>9.69</v>
      </c>
      <c r="L16" s="180">
        <f>SUM(B16:K16)/10</f>
        <v>5.9648</v>
      </c>
      <c r="M16" s="69" t="s">
        <v>132</v>
      </c>
    </row>
    <row r="17" spans="1:13" ht="15.75">
      <c r="A17" s="41" t="s">
        <v>26</v>
      </c>
      <c r="B17" s="53">
        <f>SUM('1 день'!S37)</f>
        <v>32.2824</v>
      </c>
      <c r="C17" s="53">
        <f>SUM('2 день'!S21)</f>
        <v>30.032000000000004</v>
      </c>
      <c r="D17" s="53">
        <f>SUM('3 день'!S20)</f>
        <v>30.732</v>
      </c>
      <c r="E17" s="53">
        <f>SUM('4 день'!S22)</f>
        <v>51.412</v>
      </c>
      <c r="F17" s="53">
        <f>SUM('5 день'!S20)</f>
        <v>19.592</v>
      </c>
      <c r="G17" s="53">
        <f>SUM('6 день'!S22)</f>
        <v>40.4164</v>
      </c>
      <c r="H17" s="53">
        <f>SUM('7 день'!S20)</f>
        <v>63.80199999999999</v>
      </c>
      <c r="I17" s="53">
        <f>SUM('8 день'!S22)</f>
        <v>20.902</v>
      </c>
      <c r="J17" s="53">
        <f>SUM('9 день'!S21)</f>
        <v>44.681999999999995</v>
      </c>
      <c r="K17" s="53">
        <f>SUM('10 день'!S21)</f>
        <v>84.352</v>
      </c>
      <c r="L17" s="180">
        <f t="shared" si="0"/>
        <v>41.82048000000001</v>
      </c>
      <c r="M17" s="29" t="s">
        <v>122</v>
      </c>
    </row>
  </sheetData>
  <sheetProtection/>
  <mergeCells count="1">
    <mergeCell ref="A1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zoomScalePageLayoutView="0" workbookViewId="0" topLeftCell="A1">
      <selection activeCell="T13" sqref="T13"/>
    </sheetView>
  </sheetViews>
  <sheetFormatPr defaultColWidth="9.140625" defaultRowHeight="15"/>
  <cols>
    <col min="1" max="1" width="11.28125" style="0" customWidth="1"/>
    <col min="2" max="2" width="7.28125" style="0" customWidth="1"/>
    <col min="3" max="3" width="6.57421875" style="0" customWidth="1"/>
    <col min="4" max="4" width="6.7109375" style="0" customWidth="1"/>
    <col min="5" max="5" width="6.421875" style="0" customWidth="1"/>
    <col min="6" max="7" width="6.7109375" style="0" customWidth="1"/>
    <col min="8" max="8" width="6.421875" style="0" customWidth="1"/>
    <col min="9" max="10" width="6.8515625" style="0" customWidth="1"/>
    <col min="11" max="11" width="6.421875" style="0" customWidth="1"/>
  </cols>
  <sheetData>
    <row r="1" spans="1:14" ht="15">
      <c r="A1" s="240" t="s">
        <v>238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5"/>
      <c r="M1" s="245"/>
      <c r="N1" s="245"/>
    </row>
    <row r="2" spans="1:14" ht="79.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33.75">
      <c r="A3" s="30"/>
      <c r="B3" s="33" t="s">
        <v>10</v>
      </c>
      <c r="C3" s="33" t="s">
        <v>11</v>
      </c>
      <c r="D3" s="33" t="s">
        <v>12</v>
      </c>
      <c r="E3" s="33" t="s">
        <v>13</v>
      </c>
      <c r="F3" s="33" t="s">
        <v>14</v>
      </c>
      <c r="G3" s="33" t="s">
        <v>15</v>
      </c>
      <c r="H3" s="33" t="s">
        <v>16</v>
      </c>
      <c r="I3" s="33" t="s">
        <v>17</v>
      </c>
      <c r="J3" s="33" t="s">
        <v>18</v>
      </c>
      <c r="K3" s="33" t="s">
        <v>19</v>
      </c>
      <c r="L3" s="34" t="s">
        <v>57</v>
      </c>
      <c r="M3" s="34" t="s">
        <v>27</v>
      </c>
      <c r="N3" s="34" t="s">
        <v>28</v>
      </c>
    </row>
    <row r="4" spans="1:14" ht="18.75">
      <c r="A4" s="31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5"/>
      <c r="M4" s="34"/>
      <c r="N4" s="32"/>
    </row>
    <row r="5" spans="1:14" ht="18.75">
      <c r="A5" s="32" t="s">
        <v>21</v>
      </c>
      <c r="B5" s="17">
        <f>SUM('1 день'!C27)*100/90</f>
        <v>30.055555555555557</v>
      </c>
      <c r="C5" s="17">
        <f>SUM('2 день'!C11)*100/90</f>
        <v>24.633333333333333</v>
      </c>
      <c r="D5" s="17">
        <f>SUM('3 день'!C11)*100/90</f>
        <v>29.855555555555554</v>
      </c>
      <c r="E5" s="17">
        <f>SUM('4 день'!C11)*100/90</f>
        <v>18.133333333333333</v>
      </c>
      <c r="F5" s="17">
        <f>SUM('5 день'!C11)*100/90</f>
        <v>32.522222222222226</v>
      </c>
      <c r="G5" s="17">
        <f>SUM('6 день'!C12)*100/90</f>
        <v>32.522222222222226</v>
      </c>
      <c r="H5" s="17">
        <f>SUM('7 день'!C10)*100/90</f>
        <v>26.63333333333334</v>
      </c>
      <c r="I5" s="17">
        <f>SUM('8 день'!C12)*100/90</f>
        <v>29.63333333333334</v>
      </c>
      <c r="J5" s="17">
        <f>SUM('9 день'!C12)*100/90</f>
        <v>32.85555555555556</v>
      </c>
      <c r="K5" s="17">
        <f>SUM('10 день'!C11)*100/90</f>
        <v>24.177777777777777</v>
      </c>
      <c r="L5" s="35">
        <f>SUM(B5:K5)/10</f>
        <v>28.102222222222224</v>
      </c>
      <c r="M5" s="23"/>
      <c r="N5" s="36"/>
    </row>
    <row r="6" spans="1:14" ht="18.75">
      <c r="A6" s="32" t="s">
        <v>5</v>
      </c>
      <c r="B6" s="17">
        <f>SUM('1 день'!D27)*100/92</f>
        <v>29.108695652173907</v>
      </c>
      <c r="C6" s="17">
        <f>SUM('2 день'!D11)*100/92</f>
        <v>25.315217391304348</v>
      </c>
      <c r="D6" s="17">
        <f>SUM('3 день'!D11)*100/92</f>
        <v>26.73913043478261</v>
      </c>
      <c r="E6" s="17">
        <f>SUM('4 день'!D11)*100/92</f>
        <v>22.641304347826082</v>
      </c>
      <c r="F6" s="17">
        <f>SUM('5 день'!D11)*100/92</f>
        <v>32.27173913043478</v>
      </c>
      <c r="G6" s="17">
        <f>SUM('6 день'!D12)*100/92</f>
        <v>32.97826086956521</v>
      </c>
      <c r="H6" s="17">
        <f>SUM('7 день'!D10)*100/92</f>
        <v>13.14130434782609</v>
      </c>
      <c r="I6" s="17">
        <f>SUM('8 день'!D12)*100/92</f>
        <v>23.032608695652176</v>
      </c>
      <c r="J6" s="17">
        <f>SUM('9 день'!D12)*100/92</f>
        <v>38.30434782608695</v>
      </c>
      <c r="K6" s="17">
        <f>SUM('10 день'!D11)*100/92</f>
        <v>32.21739130434783</v>
      </c>
      <c r="L6" s="35">
        <f aca="true" t="shared" si="0" ref="L6:L13">SUM(B6:K6)/10</f>
        <v>27.575</v>
      </c>
      <c r="M6" s="23"/>
      <c r="N6" s="36"/>
    </row>
    <row r="7" spans="1:14" ht="18.75">
      <c r="A7" s="32" t="s">
        <v>6</v>
      </c>
      <c r="B7" s="17">
        <f>SUM('1 день'!E27)*100/383</f>
        <v>19.093994778067884</v>
      </c>
      <c r="C7" s="17">
        <f>SUM('2 день'!E11)*100/383</f>
        <v>27.480417754569192</v>
      </c>
      <c r="D7" s="17">
        <f>SUM('3 день'!E11)*100/383</f>
        <v>30.92689295039164</v>
      </c>
      <c r="E7" s="17">
        <f>SUM('4 день'!E11)*100/383</f>
        <v>22.35509138381201</v>
      </c>
      <c r="F7" s="17">
        <f>SUM('5 день'!E11)*100/383</f>
        <v>23.159268929503916</v>
      </c>
      <c r="G7" s="17">
        <f>SUM('6 день'!E12)*100/383</f>
        <v>50.404699738903396</v>
      </c>
      <c r="H7" s="17">
        <f>SUM('7 день'!E10)*100/383</f>
        <v>20.300261096605745</v>
      </c>
      <c r="I7" s="17">
        <f>SUM('8 день'!E12)*100/383</f>
        <v>31.135770234986946</v>
      </c>
      <c r="J7" s="17">
        <f>SUM('9 день'!E12)*100/383</f>
        <v>25.182767624020887</v>
      </c>
      <c r="K7" s="17">
        <f>SUM('10 день'!E11)*100/383</f>
        <v>17.87206266318538</v>
      </c>
      <c r="L7" s="35">
        <f t="shared" si="0"/>
        <v>26.791122715404704</v>
      </c>
      <c r="M7" s="23"/>
      <c r="N7" s="36"/>
    </row>
    <row r="8" spans="1:14" ht="18.75">
      <c r="A8" s="32" t="s">
        <v>7</v>
      </c>
      <c r="B8" s="17">
        <f>SUM('1 день'!F27)*100/2720</f>
        <v>26.996323529411764</v>
      </c>
      <c r="C8" s="17">
        <f>SUM('2 день'!F11)*100/2720</f>
        <v>26.676470588235293</v>
      </c>
      <c r="D8" s="17">
        <f>SUM('3 день'!F11)*100/2720</f>
        <v>24.555882352941175</v>
      </c>
      <c r="E8" s="17">
        <f>SUM('4 день'!F11)*100/2720</f>
        <v>19.68088235294118</v>
      </c>
      <c r="F8" s="17">
        <f>SUM('5 день'!F11)*100/2720</f>
        <v>23.147058823529413</v>
      </c>
      <c r="G8" s="17">
        <f>SUM('6 день'!F12)*100/2720</f>
        <v>35.67279411764706</v>
      </c>
      <c r="H8" s="17">
        <f>SUM('7 день'!F10)*100/2720</f>
        <v>16.658088235294116</v>
      </c>
      <c r="I8" s="17">
        <f>SUM('8 день'!F12)*100/2720</f>
        <v>28.250000000000007</v>
      </c>
      <c r="J8" s="17">
        <f>SUM('9 день'!F12)*100/2720</f>
        <v>25.084558823529413</v>
      </c>
      <c r="K8" s="17">
        <f>SUM('10 день'!F11)*100/2720</f>
        <v>22.562500000000004</v>
      </c>
      <c r="L8" s="162">
        <f t="shared" si="0"/>
        <v>24.928455882352942</v>
      </c>
      <c r="M8" s="23" t="s">
        <v>133</v>
      </c>
      <c r="N8" s="36"/>
    </row>
    <row r="9" spans="1:14" ht="18.75">
      <c r="A9" s="31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162"/>
      <c r="M9" s="163"/>
      <c r="N9" s="128"/>
    </row>
    <row r="10" spans="1:14" ht="18.75">
      <c r="A10" s="32" t="s">
        <v>4</v>
      </c>
      <c r="B10" s="17">
        <f>SUM('1 день'!C36)*100/90</f>
        <v>36.51111111111111</v>
      </c>
      <c r="C10" s="17">
        <f>SUM('2 день'!C20)*100/90</f>
        <v>39.8</v>
      </c>
      <c r="D10" s="17">
        <f>SUM('3 день'!C19)*100/90</f>
        <v>28.877777777777776</v>
      </c>
      <c r="E10" s="17">
        <f>SUM('4 день'!C21)*100/90</f>
        <v>34.74444444444445</v>
      </c>
      <c r="F10" s="17">
        <f>SUM('5 день'!C19)*100/90</f>
        <v>27.333333333333332</v>
      </c>
      <c r="G10" s="17">
        <f>SUM('6 день'!C21)*100/90</f>
        <v>35.32222222222222</v>
      </c>
      <c r="H10" s="17">
        <f>SUM('7 день'!C19)*100/90</f>
        <v>32.96666666666666</v>
      </c>
      <c r="I10" s="17">
        <f>SUM('8 день'!C21)*100/90</f>
        <v>28.92222222222222</v>
      </c>
      <c r="J10" s="17">
        <f>SUM('9 день'!C20)*100/90</f>
        <v>25.544444444444444</v>
      </c>
      <c r="K10" s="17">
        <f>SUM('10 день'!C20)*100/90</f>
        <v>29.35555555555555</v>
      </c>
      <c r="L10" s="162">
        <f t="shared" si="0"/>
        <v>31.93777777777778</v>
      </c>
      <c r="M10" s="155"/>
      <c r="N10" s="164"/>
    </row>
    <row r="11" spans="1:14" ht="18.75">
      <c r="A11" s="32" t="s">
        <v>5</v>
      </c>
      <c r="B11" s="17">
        <f>SUM('1 день'!D36)*100/92</f>
        <v>21.467391304347824</v>
      </c>
      <c r="C11" s="17">
        <f>SUM('2 день'!D20)*100/92</f>
        <v>35.54347826086956</v>
      </c>
      <c r="D11" s="17">
        <f>SUM('3 день'!D19)*100/92</f>
        <v>23.304347826086957</v>
      </c>
      <c r="E11" s="17">
        <f>SUM('4 день'!D21)*100/92</f>
        <v>48.20652173913042</v>
      </c>
      <c r="F11" s="17">
        <f>SUM('5 день'!D19)*100/92</f>
        <v>19.608695652173914</v>
      </c>
      <c r="G11" s="17">
        <f>SUM('6 день'!D21)*100/92</f>
        <v>27.97826086956522</v>
      </c>
      <c r="H11" s="17">
        <f>SUM('7 день'!D19)*100/92</f>
        <v>38.6195652173913</v>
      </c>
      <c r="I11" s="17">
        <f>SUM('8 день'!D21)*100/92</f>
        <v>28.532608695652176</v>
      </c>
      <c r="J11" s="17">
        <f>SUM('9 день'!D20)*100/92</f>
        <v>37.81521739130435</v>
      </c>
      <c r="K11" s="17">
        <f>SUM('10 день'!D20)*100/92</f>
        <v>39.47826086956522</v>
      </c>
      <c r="L11" s="162">
        <f t="shared" si="0"/>
        <v>32.0554347826087</v>
      </c>
      <c r="M11" s="155"/>
      <c r="N11" s="164"/>
    </row>
    <row r="12" spans="1:14" ht="18.75">
      <c r="A12" s="32" t="s">
        <v>6</v>
      </c>
      <c r="B12" s="17">
        <f>SUM('1 день'!E36)*100/383</f>
        <v>28.268929503916453</v>
      </c>
      <c r="C12" s="17">
        <f>SUM('2 день'!E20)*100/383</f>
        <v>31.8668407310705</v>
      </c>
      <c r="D12" s="17">
        <f>SUM('3 день'!E19)*100/383</f>
        <v>25.389033942558747</v>
      </c>
      <c r="E12" s="17">
        <f>SUM('4 день'!E21)*100/383</f>
        <v>39.60052219321148</v>
      </c>
      <c r="F12" s="17">
        <f>SUM('5 день'!E19)*100/383</f>
        <v>37.28981723237598</v>
      </c>
      <c r="G12" s="17">
        <f>SUM('6 день'!E21)*100/383</f>
        <v>32.29503916449086</v>
      </c>
      <c r="H12" s="17">
        <f>SUM('7 день'!E19)*100/383</f>
        <v>38.973890339425594</v>
      </c>
      <c r="I12" s="17">
        <f>SUM('8 день'!E21)*100/383</f>
        <v>44.48041775456919</v>
      </c>
      <c r="J12" s="17">
        <f>SUM('9 день'!E20)*100/383</f>
        <v>25.441253263707573</v>
      </c>
      <c r="K12" s="17">
        <f>SUM('10 день'!E20)*100/383</f>
        <v>28.642297650130544</v>
      </c>
      <c r="L12" s="162">
        <f t="shared" si="0"/>
        <v>33.22480417754569</v>
      </c>
      <c r="M12" s="155"/>
      <c r="N12" s="164"/>
    </row>
    <row r="13" spans="1:14" ht="18.75">
      <c r="A13" s="32" t="s">
        <v>7</v>
      </c>
      <c r="B13" s="17">
        <f>SUM('1 день'!F36)*100/2720</f>
        <v>31.823529411764707</v>
      </c>
      <c r="C13" s="17">
        <f>SUM('2 день'!F20)*100/2720</f>
        <v>29.60477941176471</v>
      </c>
      <c r="D13" s="17">
        <f>SUM('3 день'!F19)*100/2720</f>
        <v>30.277941176470588</v>
      </c>
      <c r="E13" s="17">
        <f>SUM('4 день'!F21)*100/2720</f>
        <v>40.67573529411764</v>
      </c>
      <c r="F13" s="17">
        <f>SUM('5 день'!F19)*100/2720</f>
        <v>29.742647058823536</v>
      </c>
      <c r="G13" s="17">
        <f>SUM('6 день'!F21)*100/2720</f>
        <v>33.366176470588236</v>
      </c>
      <c r="H13" s="17">
        <f>SUM('7 день'!F19)*100/2720</f>
        <v>35.625</v>
      </c>
      <c r="I13" s="17">
        <f>SUM('8 день'!F21)*100/2720</f>
        <v>46.76102941176471</v>
      </c>
      <c r="J13" s="17">
        <f>SUM('9 день'!F20)*100/2720</f>
        <v>29.91029411764706</v>
      </c>
      <c r="K13" s="17">
        <f>SUM('10 день'!F20)*100/2720</f>
        <v>35.53492647058823</v>
      </c>
      <c r="L13" s="162">
        <f t="shared" si="0"/>
        <v>34.332205882352945</v>
      </c>
      <c r="M13" s="155" t="s">
        <v>134</v>
      </c>
      <c r="N13" s="164"/>
    </row>
    <row r="14" spans="1:14" ht="22.5">
      <c r="A14" s="31" t="s">
        <v>22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162"/>
      <c r="M14" s="163" t="s">
        <v>55</v>
      </c>
      <c r="N14" s="128"/>
    </row>
    <row r="15" spans="1:14" ht="18.75">
      <c r="A15" s="32" t="s">
        <v>4</v>
      </c>
      <c r="B15" s="39">
        <f>SUM(B5+B10)</f>
        <v>66.56666666666666</v>
      </c>
      <c r="C15" s="39">
        <f aca="true" t="shared" si="1" ref="C15:L15">SUM(C5+C10)</f>
        <v>64.43333333333334</v>
      </c>
      <c r="D15" s="39">
        <f t="shared" si="1"/>
        <v>58.733333333333334</v>
      </c>
      <c r="E15" s="39">
        <f t="shared" si="1"/>
        <v>52.87777777777778</v>
      </c>
      <c r="F15" s="39">
        <f t="shared" si="1"/>
        <v>59.855555555555554</v>
      </c>
      <c r="G15" s="39">
        <f t="shared" si="1"/>
        <v>67.84444444444445</v>
      </c>
      <c r="H15" s="39">
        <f t="shared" si="1"/>
        <v>59.6</v>
      </c>
      <c r="I15" s="39">
        <f t="shared" si="1"/>
        <v>58.55555555555556</v>
      </c>
      <c r="J15" s="39">
        <f t="shared" si="1"/>
        <v>58.400000000000006</v>
      </c>
      <c r="K15" s="39">
        <f t="shared" si="1"/>
        <v>53.53333333333333</v>
      </c>
      <c r="L15" s="170">
        <f t="shared" si="1"/>
        <v>60.040000000000006</v>
      </c>
      <c r="M15" s="155">
        <v>100</v>
      </c>
      <c r="N15" s="164">
        <f>SUM(L15)/M15*100-100</f>
        <v>-39.959999999999994</v>
      </c>
    </row>
    <row r="16" spans="1:14" ht="18.75">
      <c r="A16" s="32" t="s">
        <v>5</v>
      </c>
      <c r="B16" s="39">
        <f>SUM(B6+B11)</f>
        <v>50.576086956521735</v>
      </c>
      <c r="C16" s="39">
        <f aca="true" t="shared" si="2" ref="C16:L16">SUM(C6+C11)</f>
        <v>60.85869565217391</v>
      </c>
      <c r="D16" s="39">
        <f t="shared" si="2"/>
        <v>50.04347826086956</v>
      </c>
      <c r="E16" s="39">
        <f t="shared" si="2"/>
        <v>70.8478260869565</v>
      </c>
      <c r="F16" s="39">
        <f t="shared" si="2"/>
        <v>51.880434782608695</v>
      </c>
      <c r="G16" s="39">
        <f t="shared" si="2"/>
        <v>60.95652173913043</v>
      </c>
      <c r="H16" s="39">
        <f t="shared" si="2"/>
        <v>51.76086956521739</v>
      </c>
      <c r="I16" s="39">
        <f t="shared" si="2"/>
        <v>51.56521739130435</v>
      </c>
      <c r="J16" s="39">
        <f t="shared" si="2"/>
        <v>76.11956521739131</v>
      </c>
      <c r="K16" s="39">
        <f t="shared" si="2"/>
        <v>71.69565217391305</v>
      </c>
      <c r="L16" s="170">
        <f t="shared" si="2"/>
        <v>59.6304347826087</v>
      </c>
      <c r="M16" s="155">
        <v>100</v>
      </c>
      <c r="N16" s="164">
        <f>SUM(L16)/M16*100-100</f>
        <v>-40.3695652173913</v>
      </c>
    </row>
    <row r="17" spans="1:14" ht="18.75">
      <c r="A17" s="32" t="s">
        <v>6</v>
      </c>
      <c r="B17" s="39">
        <f>SUM(B7+B12)</f>
        <v>47.362924281984334</v>
      </c>
      <c r="C17" s="39">
        <f aca="true" t="shared" si="3" ref="C17:L17">SUM(C7+C12)</f>
        <v>59.34725848563969</v>
      </c>
      <c r="D17" s="39">
        <f t="shared" si="3"/>
        <v>56.31592689295039</v>
      </c>
      <c r="E17" s="39">
        <f t="shared" si="3"/>
        <v>61.95561357702349</v>
      </c>
      <c r="F17" s="39">
        <f t="shared" si="3"/>
        <v>60.4490861618799</v>
      </c>
      <c r="G17" s="39">
        <f t="shared" si="3"/>
        <v>82.69973890339426</v>
      </c>
      <c r="H17" s="39">
        <f t="shared" si="3"/>
        <v>59.27415143603134</v>
      </c>
      <c r="I17" s="39">
        <f t="shared" si="3"/>
        <v>75.61618798955614</v>
      </c>
      <c r="J17" s="39">
        <f t="shared" si="3"/>
        <v>50.62402088772846</v>
      </c>
      <c r="K17" s="39">
        <f t="shared" si="3"/>
        <v>46.51436031331592</v>
      </c>
      <c r="L17" s="170">
        <f t="shared" si="3"/>
        <v>60.0159268929504</v>
      </c>
      <c r="M17" s="155">
        <v>100</v>
      </c>
      <c r="N17" s="164">
        <f>SUM(L17)/M17*100-100</f>
        <v>-39.9840731070496</v>
      </c>
    </row>
    <row r="18" spans="1:14" ht="18.75">
      <c r="A18" s="32" t="s">
        <v>7</v>
      </c>
      <c r="B18" s="39">
        <f>SUM(B8+B13)</f>
        <v>58.81985294117647</v>
      </c>
      <c r="C18" s="39">
        <f aca="true" t="shared" si="4" ref="C18:L18">SUM(C8+C13)</f>
        <v>56.28125</v>
      </c>
      <c r="D18" s="39">
        <f t="shared" si="4"/>
        <v>54.83382352941176</v>
      </c>
      <c r="E18" s="39">
        <f t="shared" si="4"/>
        <v>60.356617647058826</v>
      </c>
      <c r="F18" s="39">
        <f t="shared" si="4"/>
        <v>52.88970588235295</v>
      </c>
      <c r="G18" s="39">
        <f t="shared" si="4"/>
        <v>69.03897058823529</v>
      </c>
      <c r="H18" s="39">
        <f t="shared" si="4"/>
        <v>52.283088235294116</v>
      </c>
      <c r="I18" s="39">
        <f t="shared" si="4"/>
        <v>75.01102941176472</v>
      </c>
      <c r="J18" s="39">
        <f t="shared" si="4"/>
        <v>54.994852941176475</v>
      </c>
      <c r="K18" s="39">
        <f t="shared" si="4"/>
        <v>58.09742647058823</v>
      </c>
      <c r="L18" s="170">
        <f t="shared" si="4"/>
        <v>59.26066176470589</v>
      </c>
      <c r="M18" s="155">
        <v>100</v>
      </c>
      <c r="N18" s="164">
        <f>SUM(L18)/M18*100-100</f>
        <v>-40.739338235294106</v>
      </c>
    </row>
  </sheetData>
  <sheetProtection/>
  <mergeCells count="1">
    <mergeCell ref="A1:N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zoomScalePageLayoutView="0" workbookViewId="0" topLeftCell="A1">
      <selection activeCell="S8" sqref="S8"/>
    </sheetView>
  </sheetViews>
  <sheetFormatPr defaultColWidth="9.140625" defaultRowHeight="15"/>
  <cols>
    <col min="2" max="2" width="7.421875" style="0" customWidth="1"/>
    <col min="3" max="3" width="8.421875" style="0" customWidth="1"/>
    <col min="4" max="4" width="7.57421875" style="0" customWidth="1"/>
    <col min="5" max="5" width="7.421875" style="0" customWidth="1"/>
    <col min="6" max="6" width="7.28125" style="0" customWidth="1"/>
    <col min="7" max="8" width="7.8515625" style="0" customWidth="1"/>
    <col min="9" max="9" width="9.28125" style="0" customWidth="1"/>
    <col min="10" max="10" width="8.421875" style="0" customWidth="1"/>
    <col min="11" max="11" width="7.57421875" style="0" customWidth="1"/>
  </cols>
  <sheetData>
    <row r="1" spans="1:14" ht="15.75" customHeight="1">
      <c r="A1" s="246" t="s">
        <v>232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247"/>
      <c r="N1" s="247"/>
    </row>
    <row r="2" spans="1:14" ht="44.2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60">
      <c r="A3" s="23"/>
      <c r="B3" s="22" t="s">
        <v>10</v>
      </c>
      <c r="C3" s="22" t="s">
        <v>11</v>
      </c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1" t="s">
        <v>57</v>
      </c>
      <c r="M3" s="21" t="s">
        <v>27</v>
      </c>
      <c r="N3" s="34" t="s">
        <v>28</v>
      </c>
    </row>
    <row r="4" spans="1:14" ht="33.75">
      <c r="A4" s="18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38"/>
      <c r="M4" s="34" t="s">
        <v>56</v>
      </c>
      <c r="N4" s="37"/>
    </row>
    <row r="5" spans="1:14" ht="18.75">
      <c r="A5" s="27" t="s">
        <v>23</v>
      </c>
      <c r="B5" s="42">
        <f>SUM('таблица №2'!B5)*100/1200</f>
        <v>68.49166666666666</v>
      </c>
      <c r="C5" s="42">
        <f>SUM('таблица №2'!C5)*100/1200</f>
        <v>61.443333333333335</v>
      </c>
      <c r="D5" s="42">
        <f>SUM('таблица №2'!D5)*100/1200</f>
        <v>89.92</v>
      </c>
      <c r="E5" s="42">
        <f>SUM('таблица №2'!E5)*100/1200</f>
        <v>44.925</v>
      </c>
      <c r="F5" s="42">
        <f>SUM('таблица №2'!F5)*100/1200</f>
        <v>51.87833333333333</v>
      </c>
      <c r="G5" s="42">
        <f>SUM('таблица №2'!G5)*100/1200</f>
        <v>68.73333333333333</v>
      </c>
      <c r="H5" s="42">
        <f>SUM('таблица №2'!H5)*100/1200</f>
        <v>72.4825</v>
      </c>
      <c r="I5" s="42">
        <f>SUM('таблица №2'!I5)*100/1200</f>
        <v>60.4975</v>
      </c>
      <c r="J5" s="42">
        <f>SUM('таблица №2'!J5)*100/1200</f>
        <v>49.0225</v>
      </c>
      <c r="K5" s="42">
        <f>SUM('таблица №2'!K5)*100/1200</f>
        <v>32.1375</v>
      </c>
      <c r="L5" s="38">
        <f aca="true" t="shared" si="0" ref="L5:L17">SUM(B5:K5)/10</f>
        <v>59.953166666666675</v>
      </c>
      <c r="M5" s="22">
        <v>100</v>
      </c>
      <c r="N5" s="164">
        <f>SUM(L5/M5)*100-100</f>
        <v>-40.04683333333332</v>
      </c>
    </row>
    <row r="6" spans="1:14" ht="15.75">
      <c r="A6" s="40" t="s">
        <v>24</v>
      </c>
      <c r="B6" s="42">
        <f>SUM('таблица №2'!B6)*100/300</f>
        <v>69.97</v>
      </c>
      <c r="C6" s="42">
        <f>SUM('таблица №2'!C6)*100/300</f>
        <v>66.81333333333333</v>
      </c>
      <c r="D6" s="42">
        <f>SUM('таблица №2'!D6)*100/300</f>
        <v>69.92</v>
      </c>
      <c r="E6" s="42">
        <f>SUM('таблица №2'!E6)*100/300</f>
        <v>53.3</v>
      </c>
      <c r="F6" s="42">
        <f>SUM('таблица №2'!F6)*100/300</f>
        <v>49.72</v>
      </c>
      <c r="G6" s="42">
        <f>SUM('таблица №2'!G6)*100/300</f>
        <v>78.83666666666667</v>
      </c>
      <c r="H6" s="42">
        <f>SUM('таблица №2'!H6)*100/300</f>
        <v>51.19</v>
      </c>
      <c r="I6" s="42">
        <f>SUM('таблица №2'!I6)*100/300</f>
        <v>51.94</v>
      </c>
      <c r="J6" s="42">
        <f>SUM('таблица №2'!J6)*100/300</f>
        <v>57.66</v>
      </c>
      <c r="K6" s="42">
        <f>SUM('таблица №2'!K6)*100/300</f>
        <v>50.46666666666667</v>
      </c>
      <c r="L6" s="38">
        <f t="shared" si="0"/>
        <v>59.98166666666667</v>
      </c>
      <c r="M6" s="22">
        <v>100</v>
      </c>
      <c r="N6" s="164">
        <f>SUM(L6/M6)*100-100</f>
        <v>-40.01833333333333</v>
      </c>
    </row>
    <row r="7" spans="1:14" ht="15.75">
      <c r="A7" s="40" t="s">
        <v>25</v>
      </c>
      <c r="B7" s="42">
        <f>SUM('таблица №2'!B7)*100/18</f>
        <v>58.14444444444445</v>
      </c>
      <c r="C7" s="42">
        <f>SUM('таблица №2'!C7)*100/18</f>
        <v>60.333333333333336</v>
      </c>
      <c r="D7" s="42">
        <f>SUM('таблица №2'!D7)*100/18</f>
        <v>49.5</v>
      </c>
      <c r="E7" s="42">
        <f>SUM('таблица №2'!E7)*100/18</f>
        <v>101.38888888888889</v>
      </c>
      <c r="F7" s="42">
        <f>SUM('таблица №2'!F7)*100/18</f>
        <v>53.666666666666664</v>
      </c>
      <c r="G7" s="42">
        <f>SUM('таблица №2'!G7)*100/18</f>
        <v>49.2</v>
      </c>
      <c r="H7" s="42">
        <f>SUM('таблица №2'!H7)*100/18</f>
        <v>49.83333333333333</v>
      </c>
      <c r="I7" s="42">
        <f>SUM('таблица №2'!I7)*100/18</f>
        <v>64.72222222222223</v>
      </c>
      <c r="J7" s="42">
        <f>SUM('таблица №2'!J7)*100/18</f>
        <v>43.33333333333333</v>
      </c>
      <c r="K7" s="42">
        <f>SUM('таблица №2'!K7)*100/18</f>
        <v>68.88888888888889</v>
      </c>
      <c r="L7" s="38">
        <f t="shared" si="0"/>
        <v>59.90111111111112</v>
      </c>
      <c r="M7" s="22">
        <v>100</v>
      </c>
      <c r="N7" s="164">
        <f>SUM(L7/M7)*100-100</f>
        <v>-40.09888888888889</v>
      </c>
    </row>
    <row r="8" spans="1:14" ht="15.75">
      <c r="A8" s="58" t="s">
        <v>72</v>
      </c>
      <c r="B8" s="42">
        <f>SUM('таблица №2'!B8)*100/1200</f>
        <v>80.3675</v>
      </c>
      <c r="C8" s="42">
        <f>SUM('таблица №2'!C8)*100/1200</f>
        <v>74.78333333333333</v>
      </c>
      <c r="D8" s="42">
        <f>SUM('таблица №2'!D8)*100/1200</f>
        <v>40.7875</v>
      </c>
      <c r="E8" s="42">
        <f>SUM('таблица №2'!E8)*100/1200</f>
        <v>54.89833333333333</v>
      </c>
      <c r="F8" s="42">
        <f>SUM('таблица №2'!F8)*100/1200</f>
        <v>52.31666666666666</v>
      </c>
      <c r="G8" s="42">
        <f>SUM('таблица №2'!G8)*100/1200</f>
        <v>70.8375</v>
      </c>
      <c r="H8" s="42">
        <f>SUM('таблица №2'!H8)*100/1200</f>
        <v>54.10833333333333</v>
      </c>
      <c r="I8" s="42">
        <f>SUM('таблица №2'!I8)*100/1200</f>
        <v>51.969166666666666</v>
      </c>
      <c r="J8" s="42">
        <f>SUM('таблица №2'!J8)*100/1200</f>
        <v>53.34166666666667</v>
      </c>
      <c r="K8" s="42">
        <f>SUM('таблица №2'!K8)*100/1200</f>
        <v>65.38333333333333</v>
      </c>
      <c r="L8" s="38">
        <f t="shared" si="0"/>
        <v>59.87933333333333</v>
      </c>
      <c r="M8" s="22">
        <v>100</v>
      </c>
      <c r="N8" s="164">
        <f aca="true" t="shared" si="1" ref="N8:N16">SUM(L8/M8)*100-100</f>
        <v>-40.12066666666667</v>
      </c>
    </row>
    <row r="9" spans="1:14" ht="15.75">
      <c r="A9" s="58" t="s">
        <v>73</v>
      </c>
      <c r="B9" s="42">
        <f>SUM('таблица №2'!B9)*100/1200</f>
        <v>51.26125</v>
      </c>
      <c r="C9" s="42">
        <f>SUM('таблица №2'!C9)*100/1200</f>
        <v>65.50833333333333</v>
      </c>
      <c r="D9" s="42">
        <f>SUM('таблица №2'!D9)*100/1200</f>
        <v>60.166666666666664</v>
      </c>
      <c r="E9" s="42">
        <f>SUM('таблица №2'!E9)*100/1200</f>
        <v>70.30833333333334</v>
      </c>
      <c r="F9" s="42">
        <f>SUM('таблица №2'!F9)*100/1200</f>
        <v>51.63499999999999</v>
      </c>
      <c r="G9" s="42">
        <f>SUM('таблица №2'!G9)*100/1200</f>
        <v>68.725</v>
      </c>
      <c r="H9" s="42">
        <f>SUM('таблица №2'!H9)*100/1200</f>
        <v>48.44333333333333</v>
      </c>
      <c r="I9" s="42">
        <f>SUM('таблица №2'!I9)*100/1200</f>
        <v>70.15833333333335</v>
      </c>
      <c r="J9" s="42">
        <f>SUM('таблица №2'!J9)*100/1200</f>
        <v>54.71666666666667</v>
      </c>
      <c r="K9" s="42">
        <f>SUM('таблица №2'!K9)*100/1200</f>
        <v>58.833333333333336</v>
      </c>
      <c r="L9" s="38">
        <f t="shared" si="0"/>
        <v>59.975625</v>
      </c>
      <c r="M9" s="22">
        <v>100</v>
      </c>
      <c r="N9" s="164">
        <f t="shared" si="1"/>
        <v>-40.024375</v>
      </c>
    </row>
    <row r="10" spans="1:14" ht="15.75">
      <c r="A10" s="58" t="s">
        <v>74</v>
      </c>
      <c r="B10" s="42">
        <f>SUM('таблица №2'!B10)*100/0.1</f>
        <v>34.6</v>
      </c>
      <c r="C10" s="42">
        <f>SUM('таблица №2'!C10)*100/0.1</f>
        <v>52</v>
      </c>
      <c r="D10" s="42">
        <f>SUM('таблица №2'!D10)*100/0.1</f>
        <v>46.59999999999999</v>
      </c>
      <c r="E10" s="42">
        <f>SUM('таблица №2'!E10)*100/0.1</f>
        <v>75.99999999999999</v>
      </c>
      <c r="F10" s="42">
        <f>SUM('таблица №2'!F10)*100/0.1</f>
        <v>25</v>
      </c>
      <c r="G10" s="42">
        <f>SUM('таблица №2'!G10)*100/0.1</f>
        <v>56</v>
      </c>
      <c r="H10" s="42">
        <f>SUM('таблица №2'!H10)*100/0.1</f>
        <v>17.8</v>
      </c>
      <c r="I10" s="42">
        <f>SUM('таблица №2'!I10)*100/0.1</f>
        <v>72</v>
      </c>
      <c r="J10" s="42">
        <f>SUM('таблица №2'!J10)*100/0.1</f>
        <v>90.99999999999999</v>
      </c>
      <c r="K10" s="42">
        <f>SUM('таблица №2'!K10)*100/0.1</f>
        <v>84</v>
      </c>
      <c r="L10" s="38">
        <f t="shared" si="0"/>
        <v>55.5</v>
      </c>
      <c r="M10" s="22">
        <v>100</v>
      </c>
      <c r="N10" s="164">
        <f t="shared" si="1"/>
        <v>-44.49999999999999</v>
      </c>
    </row>
    <row r="11" spans="1:14" ht="15.75">
      <c r="A11" s="58" t="s">
        <v>75</v>
      </c>
      <c r="B11" s="42">
        <f>SUM('таблица №2'!B11)*100/0.05</f>
        <v>47.07999999999999</v>
      </c>
      <c r="C11" s="42">
        <f>SUM('таблица №2'!C11)*100/0.05</f>
        <v>35.94</v>
      </c>
      <c r="D11" s="42">
        <f>SUM('таблица №2'!D11)*100/0.05</f>
        <v>14.28</v>
      </c>
      <c r="E11" s="42">
        <f>SUM('таблица №2'!E11)*100/0.05</f>
        <v>1.8800000000000001</v>
      </c>
      <c r="F11" s="42">
        <f>SUM('таблица №2'!F11)*100/0.05</f>
        <v>16.88</v>
      </c>
      <c r="G11" s="42">
        <f>SUM('таблица №2'!G11)*100/0.05</f>
        <v>54.08</v>
      </c>
      <c r="H11" s="42">
        <f>SUM('таблица №2'!H11)*100/0.05</f>
        <v>31.68</v>
      </c>
      <c r="I11" s="42">
        <f>SUM('таблица №2'!I11)*100/0.05</f>
        <v>37.53999999999999</v>
      </c>
      <c r="J11" s="42">
        <f>SUM('таблица №2'!J11)*100/0.05</f>
        <v>27.679999999999996</v>
      </c>
      <c r="K11" s="42">
        <f>SUM('таблица №2'!K11)*100/0.05</f>
        <v>308.06</v>
      </c>
      <c r="L11" s="38">
        <f>SUM(B11:K11)/10</f>
        <v>57.50999999999999</v>
      </c>
      <c r="M11" s="22">
        <v>100</v>
      </c>
      <c r="N11" s="164">
        <f t="shared" si="1"/>
        <v>-42.49000000000001</v>
      </c>
    </row>
    <row r="12" spans="1:14" ht="15.75">
      <c r="A12" s="58" t="s">
        <v>87</v>
      </c>
      <c r="B12" s="42">
        <f>SUM('таблица №2'!B12)*100/4</f>
        <v>58.099999999999994</v>
      </c>
      <c r="C12" s="42">
        <f>SUM('таблица №2'!C12)*100/4</f>
        <v>66.375</v>
      </c>
      <c r="D12" s="42">
        <f>SUM('таблица №2'!D12)*100/4</f>
        <v>37.474999999999994</v>
      </c>
      <c r="E12" s="42">
        <f>SUM('таблица №2'!E12)*100/4</f>
        <v>41.25</v>
      </c>
      <c r="F12" s="42">
        <f>SUM('таблица №2'!F12)*100/4</f>
        <v>28.974999999999994</v>
      </c>
      <c r="G12" s="42">
        <f>SUM('таблица №2'!G12)*100/4</f>
        <v>44.375</v>
      </c>
      <c r="H12" s="42">
        <f>SUM('таблица №2'!H12)*100/4</f>
        <v>37.974999999999994</v>
      </c>
      <c r="I12" s="42">
        <f>SUM('таблица №2'!I12)*100/4</f>
        <v>27.345000000000002</v>
      </c>
      <c r="J12" s="42">
        <f>SUM('таблица №2'!J12)*100/4</f>
        <v>94.4</v>
      </c>
      <c r="K12" s="42">
        <f>SUM('таблица №2'!K12)*100/4</f>
        <v>148.85</v>
      </c>
      <c r="L12" s="38">
        <f t="shared" si="0"/>
        <v>58.512</v>
      </c>
      <c r="M12" s="22">
        <v>100</v>
      </c>
      <c r="N12" s="164">
        <f t="shared" si="1"/>
        <v>-41.488</v>
      </c>
    </row>
    <row r="13" spans="1:14" ht="15.75">
      <c r="A13" s="58" t="s">
        <v>77</v>
      </c>
      <c r="B13" s="42">
        <f>SUM('таблица №2'!B13)*100/1.4</f>
        <v>64.57142857142857</v>
      </c>
      <c r="C13" s="42">
        <f>SUM('таблица №2'!C13)*100/1.4</f>
        <v>63.71428571428571</v>
      </c>
      <c r="D13" s="42">
        <f>SUM('таблица №2'!D13)*100/1.4</f>
        <v>64.7</v>
      </c>
      <c r="E13" s="42">
        <f>SUM('таблица №2'!E13)*100/1.4</f>
        <v>33.142857142857146</v>
      </c>
      <c r="F13" s="42">
        <f>SUM('таблица №2'!F13)*100/1.4</f>
        <v>66.12142857142857</v>
      </c>
      <c r="G13" s="42">
        <f>SUM('таблица №2'!G13)*100/1.4</f>
        <v>65</v>
      </c>
      <c r="H13" s="42">
        <f>SUM('таблица №2'!H13)*100/1.4</f>
        <v>60.414285714285704</v>
      </c>
      <c r="I13" s="42">
        <f>SUM('таблица №2'!I13)*100/1.4</f>
        <v>61.428571428571445</v>
      </c>
      <c r="J13" s="42">
        <f>SUM('таблица №2'!J13)*100/1.4</f>
        <v>61.642857142857146</v>
      </c>
      <c r="K13" s="42">
        <f>SUM('таблица №2'!K13)*100/1.4</f>
        <v>59</v>
      </c>
      <c r="L13" s="38">
        <f t="shared" si="0"/>
        <v>59.973571428571425</v>
      </c>
      <c r="M13" s="22">
        <v>100</v>
      </c>
      <c r="N13" s="164">
        <f t="shared" si="1"/>
        <v>-40.026428571428575</v>
      </c>
    </row>
    <row r="14" spans="1:14" ht="15.75">
      <c r="A14" s="58" t="s">
        <v>78</v>
      </c>
      <c r="B14" s="42">
        <f>SUM('таблица №2'!B14)*100/1.6</f>
        <v>33.193749999999994</v>
      </c>
      <c r="C14" s="42">
        <f>SUM('таблица №2'!C14)*100/1.6</f>
        <v>51.75000000000001</v>
      </c>
      <c r="D14" s="42">
        <f>SUM('таблица №2'!D14)*100/1.6</f>
        <v>70.55</v>
      </c>
      <c r="E14" s="42">
        <f>SUM('таблица №2'!E14)*100/1.6</f>
        <v>29.818749999999998</v>
      </c>
      <c r="F14" s="42">
        <f>SUM('таблица №2'!F14)*100/1.6</f>
        <v>105.3125</v>
      </c>
      <c r="G14" s="42">
        <f>SUM('таблица №2'!G14)*100/1.6</f>
        <v>47.962500000000006</v>
      </c>
      <c r="H14" s="42">
        <f>SUM('таблица №2'!H14)*100/1.6</f>
        <v>42.125</v>
      </c>
      <c r="I14" s="42">
        <f>SUM('таблица №2'!I14)*100/1.6</f>
        <v>67.8125</v>
      </c>
      <c r="J14" s="42">
        <f>SUM('таблица №2'!J14)*100/1.6</f>
        <v>43.33125</v>
      </c>
      <c r="K14" s="42">
        <f>SUM('таблица №2'!K14)*100/1.6</f>
        <v>96.53124999999999</v>
      </c>
      <c r="L14" s="38">
        <f t="shared" si="0"/>
        <v>58.83874999999999</v>
      </c>
      <c r="M14" s="22">
        <v>100</v>
      </c>
      <c r="N14" s="164">
        <f t="shared" si="1"/>
        <v>-41.16125</v>
      </c>
    </row>
    <row r="15" spans="1:14" ht="15.75">
      <c r="A15" s="58" t="s">
        <v>79</v>
      </c>
      <c r="B15" s="42">
        <f>SUM('таблица №2'!B15)*100/900</f>
        <v>21.375555555555554</v>
      </c>
      <c r="C15" s="42">
        <f>SUM('таблица №2'!C15)*100/900</f>
        <v>24.91</v>
      </c>
      <c r="D15" s="42">
        <f>SUM('таблица №2'!D15)*100/900</f>
        <v>45.18</v>
      </c>
      <c r="E15" s="42">
        <f>SUM('таблица №2'!E15)*100/900</f>
        <v>45.85555555555556</v>
      </c>
      <c r="F15" s="42">
        <f>SUM('таблица №2'!F15)*100/900</f>
        <v>61.528888888888886</v>
      </c>
      <c r="G15" s="42">
        <f>SUM('таблица №2'!G15)*100/900</f>
        <v>66.95333333333335</v>
      </c>
      <c r="H15" s="42">
        <f>SUM('таблица №2'!H15)*100/900</f>
        <v>57.47222222222222</v>
      </c>
      <c r="I15" s="42">
        <f>SUM('таблица №2'!I15)*100/900</f>
        <v>63.88333333333334</v>
      </c>
      <c r="J15" s="42">
        <f>SUM('таблица №2'!J15)*100/900</f>
        <v>76.03222222222222</v>
      </c>
      <c r="K15" s="42">
        <f>SUM('таблица №2'!K15)*100/900</f>
        <v>136.26444444444445</v>
      </c>
      <c r="L15" s="38">
        <f t="shared" si="0"/>
        <v>59.945555555555565</v>
      </c>
      <c r="M15" s="22">
        <v>100</v>
      </c>
      <c r="N15" s="164">
        <f t="shared" si="1"/>
        <v>-40.054444444444435</v>
      </c>
    </row>
    <row r="16" spans="1:14" ht="15.75">
      <c r="A16" s="58" t="s">
        <v>80</v>
      </c>
      <c r="B16" s="42">
        <f>SUM('таблица №2'!B16)*100/10</f>
        <v>99</v>
      </c>
      <c r="C16" s="42">
        <f>SUM('таблица №2'!C16)*100/10</f>
        <v>66.5</v>
      </c>
      <c r="D16" s="42">
        <f>SUM('таблица №2'!D16)*100/10</f>
        <v>24.1</v>
      </c>
      <c r="E16" s="42">
        <f>SUM('таблица №2'!E16)*100/10</f>
        <v>65.44</v>
      </c>
      <c r="F16" s="42">
        <f>SUM('таблица №2'!F16)*100/10</f>
        <v>58</v>
      </c>
      <c r="G16" s="42">
        <f>SUM('таблица №2'!G16)*100/10</f>
        <v>64.65</v>
      </c>
      <c r="H16" s="42">
        <f>SUM('таблица №2'!H16)*100/10</f>
        <v>30.889999999999997</v>
      </c>
      <c r="I16" s="42">
        <f>SUM('таблица №2'!I16)*100/10</f>
        <v>55</v>
      </c>
      <c r="J16" s="42">
        <f>SUM('таблица №2'!J16)*100/10</f>
        <v>36</v>
      </c>
      <c r="K16" s="42">
        <f>SUM('таблица №2'!K16)*100/10</f>
        <v>96.9</v>
      </c>
      <c r="L16" s="169">
        <f t="shared" si="0"/>
        <v>59.64799999999999</v>
      </c>
      <c r="M16" s="22">
        <v>100</v>
      </c>
      <c r="N16" s="164">
        <f t="shared" si="1"/>
        <v>-40.35200000000001</v>
      </c>
    </row>
    <row r="17" spans="1:14" ht="15.75">
      <c r="A17" s="41" t="s">
        <v>26</v>
      </c>
      <c r="B17" s="42">
        <f>SUM('таблица №2'!B17)*100/70</f>
        <v>46.11771428571429</v>
      </c>
      <c r="C17" s="42">
        <f>SUM('таблица №2'!C17)*100/70</f>
        <v>42.902857142857144</v>
      </c>
      <c r="D17" s="42">
        <f>SUM('таблица №2'!D17)*100/70</f>
        <v>43.90285714285714</v>
      </c>
      <c r="E17" s="42">
        <f>SUM('таблица №2'!E17)*100/70</f>
        <v>73.44571428571429</v>
      </c>
      <c r="F17" s="42">
        <f>SUM('таблица №2'!F17)*100/70</f>
        <v>27.988571428571426</v>
      </c>
      <c r="G17" s="42">
        <f>SUM('таблица №2'!G17)*100/70</f>
        <v>57.73771428571429</v>
      </c>
      <c r="H17" s="42">
        <f>SUM('таблица №2'!H17)*100/70</f>
        <v>91.14571428571428</v>
      </c>
      <c r="I17" s="42">
        <f>SUM('таблица №2'!I17)*100/70</f>
        <v>29.860000000000003</v>
      </c>
      <c r="J17" s="42">
        <f>SUM('таблица №2'!J17)*100/70</f>
        <v>63.83142857142857</v>
      </c>
      <c r="K17" s="42">
        <f>SUM('таблица №2'!K17)*100/70</f>
        <v>120.50285714285715</v>
      </c>
      <c r="L17" s="38">
        <f t="shared" si="0"/>
        <v>59.743542857142856</v>
      </c>
      <c r="M17" s="22">
        <v>100</v>
      </c>
      <c r="N17" s="164">
        <f>SUM(L17/M17)*100-100</f>
        <v>-40.25645714285715</v>
      </c>
    </row>
  </sheetData>
  <sheetProtection/>
  <mergeCells count="1">
    <mergeCell ref="A1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3.28125" style="0" customWidth="1"/>
  </cols>
  <sheetData>
    <row r="1" spans="1:13" ht="15">
      <c r="A1" s="240" t="s">
        <v>233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41.2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22.5">
      <c r="A3" s="30"/>
      <c r="B3" s="33" t="s">
        <v>10</v>
      </c>
      <c r="C3" s="33" t="s">
        <v>11</v>
      </c>
      <c r="D3" s="33" t="s">
        <v>12</v>
      </c>
      <c r="E3" s="33" t="s">
        <v>13</v>
      </c>
      <c r="F3" s="33" t="s">
        <v>14</v>
      </c>
      <c r="G3" s="33" t="s">
        <v>15</v>
      </c>
      <c r="H3" s="33" t="s">
        <v>16</v>
      </c>
      <c r="I3" s="33" t="s">
        <v>17</v>
      </c>
      <c r="J3" s="33" t="s">
        <v>18</v>
      </c>
      <c r="K3" s="33" t="s">
        <v>19</v>
      </c>
      <c r="L3" s="34" t="s">
        <v>57</v>
      </c>
      <c r="M3" s="34" t="s">
        <v>176</v>
      </c>
    </row>
    <row r="4" spans="1:13" ht="18.75">
      <c r="A4" s="31" t="s">
        <v>20</v>
      </c>
      <c r="B4" s="32">
        <f>SUM('1 день'!B27)</f>
        <v>900</v>
      </c>
      <c r="C4" s="32">
        <f>SUM('2 день'!B11)</f>
        <v>690</v>
      </c>
      <c r="D4" s="32">
        <f>SUM('3 день'!B11)</f>
        <v>790</v>
      </c>
      <c r="E4" s="32">
        <f>SUM('4 день'!B11)</f>
        <v>690</v>
      </c>
      <c r="F4" s="32">
        <f>SUM('5 день'!B11)</f>
        <v>740</v>
      </c>
      <c r="G4" s="32">
        <f>SUM('6 день'!B12)</f>
        <v>770</v>
      </c>
      <c r="H4" s="32">
        <f>SUM('7 день'!B10)</f>
        <v>540</v>
      </c>
      <c r="I4" s="32">
        <f>SUM('8 день'!B12)</f>
        <v>890</v>
      </c>
      <c r="J4" s="32">
        <f>SUM('9 день'!B12)</f>
        <v>890</v>
      </c>
      <c r="K4" s="32">
        <f>SUM('10 день'!B11)</f>
        <v>610</v>
      </c>
      <c r="L4" s="92">
        <f>SUM(B4:K4)/10</f>
        <v>751</v>
      </c>
      <c r="M4" s="64">
        <v>550</v>
      </c>
    </row>
    <row r="5" spans="1:13" ht="18.75">
      <c r="A5" s="31" t="s">
        <v>3</v>
      </c>
      <c r="B5" s="17">
        <f>SUM('1 день'!B36)</f>
        <v>950</v>
      </c>
      <c r="C5" s="17">
        <f>SUM('2 день'!B20)</f>
        <v>950</v>
      </c>
      <c r="D5" s="17">
        <f>SUM('3 день'!B19)</f>
        <v>870</v>
      </c>
      <c r="E5" s="17">
        <f>SUM('4 день'!B21)</f>
        <v>910</v>
      </c>
      <c r="F5" s="17">
        <f>SUM('5 день'!B19)</f>
        <v>870</v>
      </c>
      <c r="G5" s="17">
        <f>SUM('6 день'!B21)</f>
        <v>950</v>
      </c>
      <c r="H5" s="17">
        <f>SUM('7 день'!B19)</f>
        <v>970</v>
      </c>
      <c r="I5" s="17">
        <f>SUM('8 день'!B21)</f>
        <v>895</v>
      </c>
      <c r="J5" s="17">
        <f>SUM('9 день'!B20)</f>
        <v>870</v>
      </c>
      <c r="K5" s="17">
        <f>SUM('10 день'!B20)</f>
        <v>970</v>
      </c>
      <c r="L5" s="93">
        <f>SUM(B5:K5)/10</f>
        <v>920.5</v>
      </c>
      <c r="M5" s="64">
        <v>800</v>
      </c>
    </row>
  </sheetData>
  <sheetProtection/>
  <mergeCells count="1">
    <mergeCell ref="A1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00390625" style="0" customWidth="1"/>
    <col min="2" max="7" width="6.421875" style="0" customWidth="1"/>
    <col min="8" max="8" width="6.7109375" style="0" customWidth="1"/>
    <col min="9" max="10" width="6.57421875" style="0" customWidth="1"/>
    <col min="11" max="11" width="7.421875" style="0" customWidth="1"/>
    <col min="12" max="13" width="9.8515625" style="0" customWidth="1"/>
    <col min="14" max="14" width="7.7109375" style="0" customWidth="1"/>
  </cols>
  <sheetData>
    <row r="1" spans="1:14" ht="15" customHeight="1">
      <c r="A1" s="240" t="s">
        <v>234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21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33" customHeight="1">
      <c r="A3" s="84" t="s">
        <v>29</v>
      </c>
      <c r="B3" s="43" t="s">
        <v>30</v>
      </c>
      <c r="C3" s="43" t="s">
        <v>31</v>
      </c>
      <c r="D3" s="43" t="s">
        <v>32</v>
      </c>
      <c r="E3" s="43" t="s">
        <v>33</v>
      </c>
      <c r="F3" s="43" t="s">
        <v>34</v>
      </c>
      <c r="G3" s="43" t="s">
        <v>35</v>
      </c>
      <c r="H3" s="43" t="s">
        <v>36</v>
      </c>
      <c r="I3" s="43" t="s">
        <v>37</v>
      </c>
      <c r="J3" s="43" t="s">
        <v>38</v>
      </c>
      <c r="K3" s="43" t="s">
        <v>39</v>
      </c>
      <c r="L3" s="45" t="s">
        <v>57</v>
      </c>
      <c r="M3" s="45" t="s">
        <v>121</v>
      </c>
      <c r="N3" s="44" t="s">
        <v>51</v>
      </c>
    </row>
    <row r="4" spans="1:14" ht="15">
      <c r="A4" s="19" t="s">
        <v>40</v>
      </c>
      <c r="B4" s="78">
        <v>70</v>
      </c>
      <c r="C4" s="78">
        <v>70</v>
      </c>
      <c r="D4" s="78">
        <v>70</v>
      </c>
      <c r="E4" s="78">
        <v>70</v>
      </c>
      <c r="F4" s="78">
        <v>70</v>
      </c>
      <c r="G4" s="78">
        <v>70</v>
      </c>
      <c r="H4" s="78">
        <v>70</v>
      </c>
      <c r="I4" s="78">
        <v>70</v>
      </c>
      <c r="J4" s="78">
        <v>70</v>
      </c>
      <c r="K4" s="78">
        <v>70</v>
      </c>
      <c r="L4" s="28">
        <f>SUM(B4:K4)/10</f>
        <v>70</v>
      </c>
      <c r="M4" s="28" t="s">
        <v>135</v>
      </c>
      <c r="N4" s="4">
        <v>120</v>
      </c>
    </row>
    <row r="5" spans="1:14" ht="15">
      <c r="A5" s="19" t="s">
        <v>41</v>
      </c>
      <c r="B5" s="78">
        <v>120</v>
      </c>
      <c r="C5" s="78">
        <v>126</v>
      </c>
      <c r="D5" s="78">
        <v>120</v>
      </c>
      <c r="E5" s="78">
        <v>120</v>
      </c>
      <c r="F5" s="78">
        <v>120</v>
      </c>
      <c r="G5" s="78">
        <v>120</v>
      </c>
      <c r="H5" s="78">
        <v>120</v>
      </c>
      <c r="I5" s="78">
        <v>128</v>
      </c>
      <c r="J5" s="78">
        <v>126</v>
      </c>
      <c r="K5" s="78">
        <v>90</v>
      </c>
      <c r="L5" s="28">
        <f aca="true" t="shared" si="0" ref="L5:L32">SUM(B5:K5)/10</f>
        <v>119</v>
      </c>
      <c r="M5" s="28" t="s">
        <v>136</v>
      </c>
      <c r="N5" s="4">
        <v>200</v>
      </c>
    </row>
    <row r="6" spans="1:14" ht="15">
      <c r="A6" s="85" t="s">
        <v>42</v>
      </c>
      <c r="B6" s="78"/>
      <c r="C6" s="78">
        <v>13</v>
      </c>
      <c r="D6" s="78">
        <v>29</v>
      </c>
      <c r="E6" s="78">
        <v>9</v>
      </c>
      <c r="F6" s="78">
        <v>9</v>
      </c>
      <c r="G6" s="78">
        <v>22.5</v>
      </c>
      <c r="H6" s="78">
        <v>5</v>
      </c>
      <c r="I6" s="78"/>
      <c r="J6" s="78"/>
      <c r="K6" s="78">
        <v>25</v>
      </c>
      <c r="L6" s="28">
        <f t="shared" si="0"/>
        <v>11.25</v>
      </c>
      <c r="M6" s="70" t="s">
        <v>137</v>
      </c>
      <c r="N6" s="4">
        <v>20</v>
      </c>
    </row>
    <row r="7" spans="1:14" ht="15">
      <c r="A7" s="86" t="s">
        <v>88</v>
      </c>
      <c r="B7" s="78">
        <v>46</v>
      </c>
      <c r="C7" s="78">
        <v>33</v>
      </c>
      <c r="D7" s="78">
        <v>43</v>
      </c>
      <c r="E7" s="78">
        <v>10</v>
      </c>
      <c r="F7" s="78"/>
      <c r="G7" s="78">
        <v>90</v>
      </c>
      <c r="H7" s="78">
        <v>44</v>
      </c>
      <c r="I7" s="78"/>
      <c r="J7" s="78">
        <v>46</v>
      </c>
      <c r="K7" s="78"/>
      <c r="L7" s="28">
        <f t="shared" si="0"/>
        <v>31.2</v>
      </c>
      <c r="M7" s="28" t="s">
        <v>218</v>
      </c>
      <c r="N7" s="4">
        <v>50</v>
      </c>
    </row>
    <row r="8" spans="1:14" ht="13.5" customHeight="1">
      <c r="A8" s="86" t="s">
        <v>89</v>
      </c>
      <c r="B8" s="78">
        <v>52</v>
      </c>
      <c r="C8" s="78"/>
      <c r="D8" s="78"/>
      <c r="E8" s="78"/>
      <c r="F8" s="78">
        <v>8</v>
      </c>
      <c r="G8" s="78"/>
      <c r="H8" s="78"/>
      <c r="I8" s="78">
        <v>52</v>
      </c>
      <c r="J8" s="78"/>
      <c r="K8" s="78"/>
      <c r="L8" s="28">
        <f t="shared" si="0"/>
        <v>11.2</v>
      </c>
      <c r="M8" s="70" t="s">
        <v>137</v>
      </c>
      <c r="N8" s="4">
        <v>20</v>
      </c>
    </row>
    <row r="9" spans="1:14" ht="15">
      <c r="A9" s="85" t="s">
        <v>43</v>
      </c>
      <c r="B9" s="78">
        <v>27</v>
      </c>
      <c r="C9" s="78">
        <v>67</v>
      </c>
      <c r="D9" s="78">
        <v>100</v>
      </c>
      <c r="E9" s="78">
        <v>250</v>
      </c>
      <c r="F9" s="78">
        <v>213</v>
      </c>
      <c r="G9" s="78">
        <v>40</v>
      </c>
      <c r="H9" s="78">
        <v>100</v>
      </c>
      <c r="I9" s="78">
        <v>228</v>
      </c>
      <c r="J9" s="78">
        <v>34</v>
      </c>
      <c r="K9" s="78">
        <v>250</v>
      </c>
      <c r="L9" s="28">
        <f t="shared" si="0"/>
        <v>130.9</v>
      </c>
      <c r="M9" s="28" t="s">
        <v>219</v>
      </c>
      <c r="N9" s="4">
        <v>187</v>
      </c>
    </row>
    <row r="10" spans="1:14" ht="15">
      <c r="A10" s="87" t="s">
        <v>90</v>
      </c>
      <c r="B10" s="165">
        <v>85</v>
      </c>
      <c r="C10" s="79">
        <v>321</v>
      </c>
      <c r="D10" s="165">
        <v>95</v>
      </c>
      <c r="E10" s="79">
        <v>313</v>
      </c>
      <c r="F10" s="165">
        <v>284</v>
      </c>
      <c r="G10" s="79">
        <v>30</v>
      </c>
      <c r="H10" s="165">
        <v>151</v>
      </c>
      <c r="I10" s="79">
        <v>150</v>
      </c>
      <c r="J10" s="165">
        <v>136</v>
      </c>
      <c r="K10" s="79">
        <v>273</v>
      </c>
      <c r="L10" s="61">
        <f t="shared" si="0"/>
        <v>183.8</v>
      </c>
      <c r="M10" s="61" t="s">
        <v>220</v>
      </c>
      <c r="N10" s="60">
        <v>320</v>
      </c>
    </row>
    <row r="11" spans="1:14" ht="15">
      <c r="A11" s="86" t="s">
        <v>69</v>
      </c>
      <c r="B11" s="78">
        <v>234</v>
      </c>
      <c r="C11" s="78">
        <v>100</v>
      </c>
      <c r="D11" s="78">
        <v>100</v>
      </c>
      <c r="E11" s="78">
        <v>122</v>
      </c>
      <c r="F11" s="78">
        <v>212</v>
      </c>
      <c r="G11" s="78">
        <v>100</v>
      </c>
      <c r="H11" s="78">
        <v>100</v>
      </c>
      <c r="I11" s="78">
        <v>45</v>
      </c>
      <c r="J11" s="78">
        <v>200</v>
      </c>
      <c r="K11" s="78">
        <v>22</v>
      </c>
      <c r="L11" s="28">
        <f t="shared" si="0"/>
        <v>123.5</v>
      </c>
      <c r="M11" s="28" t="s">
        <v>221</v>
      </c>
      <c r="N11" s="4">
        <v>185</v>
      </c>
    </row>
    <row r="12" spans="1:14" ht="15">
      <c r="A12" s="85" t="s">
        <v>91</v>
      </c>
      <c r="B12" s="116"/>
      <c r="C12" s="116"/>
      <c r="D12" s="116">
        <v>30</v>
      </c>
      <c r="E12" s="116"/>
      <c r="F12" s="116">
        <v>35</v>
      </c>
      <c r="G12" s="116"/>
      <c r="H12" s="116"/>
      <c r="I12" s="116"/>
      <c r="J12" s="116"/>
      <c r="K12" s="116">
        <v>35</v>
      </c>
      <c r="L12" s="28">
        <f t="shared" si="0"/>
        <v>10</v>
      </c>
      <c r="M12" s="70" t="s">
        <v>137</v>
      </c>
      <c r="N12" s="4">
        <v>20</v>
      </c>
    </row>
    <row r="13" spans="1:14" ht="15">
      <c r="A13" s="85" t="s">
        <v>175</v>
      </c>
      <c r="B13" s="78">
        <v>200</v>
      </c>
      <c r="C13" s="78"/>
      <c r="D13" s="78">
        <v>200</v>
      </c>
      <c r="E13" s="78"/>
      <c r="F13" s="78">
        <v>200</v>
      </c>
      <c r="G13" s="78">
        <v>200</v>
      </c>
      <c r="H13" s="78"/>
      <c r="I13" s="78">
        <v>200</v>
      </c>
      <c r="J13" s="78">
        <v>200</v>
      </c>
      <c r="K13" s="78"/>
      <c r="L13" s="28">
        <f t="shared" si="0"/>
        <v>120</v>
      </c>
      <c r="M13" s="28" t="s">
        <v>222</v>
      </c>
      <c r="N13" s="4">
        <v>200</v>
      </c>
    </row>
    <row r="14" spans="1:14" ht="15">
      <c r="A14" s="85" t="s">
        <v>174</v>
      </c>
      <c r="B14" s="78">
        <v>15</v>
      </c>
      <c r="C14" s="78"/>
      <c r="D14" s="78">
        <v>25</v>
      </c>
      <c r="E14" s="78">
        <v>25</v>
      </c>
      <c r="F14" s="78">
        <v>76</v>
      </c>
      <c r="G14" s="116">
        <v>80</v>
      </c>
      <c r="H14" s="78">
        <v>25</v>
      </c>
      <c r="I14" s="78">
        <v>156</v>
      </c>
      <c r="J14" s="78">
        <v>76</v>
      </c>
      <c r="K14" s="78"/>
      <c r="L14" s="28">
        <f t="shared" si="0"/>
        <v>47.8</v>
      </c>
      <c r="M14" s="28" t="s">
        <v>223</v>
      </c>
      <c r="N14" s="4">
        <v>78</v>
      </c>
    </row>
    <row r="15" spans="1:14" ht="30">
      <c r="A15" s="86" t="s">
        <v>168</v>
      </c>
      <c r="B15" s="78"/>
      <c r="C15" s="78"/>
      <c r="D15" s="78"/>
      <c r="E15" s="78"/>
      <c r="F15" s="78"/>
      <c r="G15" s="78"/>
      <c r="H15" s="78"/>
      <c r="I15" s="78"/>
      <c r="J15" s="78"/>
      <c r="K15" s="78">
        <v>210</v>
      </c>
      <c r="L15" s="28">
        <f t="shared" si="0"/>
        <v>21</v>
      </c>
      <c r="M15" s="28" t="s">
        <v>138</v>
      </c>
      <c r="N15" s="4">
        <v>40</v>
      </c>
    </row>
    <row r="16" spans="1:14" ht="15">
      <c r="A16" s="85" t="s">
        <v>71</v>
      </c>
      <c r="B16" s="78"/>
      <c r="C16" s="78">
        <v>80</v>
      </c>
      <c r="D16" s="78">
        <v>50</v>
      </c>
      <c r="E16" s="78">
        <v>95</v>
      </c>
      <c r="F16" s="78">
        <v>15</v>
      </c>
      <c r="G16" s="78"/>
      <c r="H16" s="78"/>
      <c r="I16" s="78"/>
      <c r="J16" s="78">
        <v>80</v>
      </c>
      <c r="K16" s="78"/>
      <c r="L16" s="28">
        <f t="shared" si="0"/>
        <v>32</v>
      </c>
      <c r="M16" s="28" t="s">
        <v>139</v>
      </c>
      <c r="N16" s="4">
        <v>53</v>
      </c>
    </row>
    <row r="17" spans="1:14" ht="15">
      <c r="A17" s="85" t="s">
        <v>169</v>
      </c>
      <c r="B17" s="78">
        <v>100</v>
      </c>
      <c r="C17" s="78"/>
      <c r="D17" s="78"/>
      <c r="E17" s="78">
        <v>124</v>
      </c>
      <c r="F17" s="78"/>
      <c r="G17" s="78"/>
      <c r="H17" s="78">
        <v>124</v>
      </c>
      <c r="I17" s="78"/>
      <c r="J17" s="78"/>
      <c r="K17" s="78">
        <v>40</v>
      </c>
      <c r="L17" s="28">
        <f t="shared" si="0"/>
        <v>38.8</v>
      </c>
      <c r="M17" s="28" t="s">
        <v>229</v>
      </c>
      <c r="N17" s="4">
        <v>77</v>
      </c>
    </row>
    <row r="18" spans="1:14" ht="15">
      <c r="A18" s="88" t="s">
        <v>92</v>
      </c>
      <c r="B18" s="79">
        <v>275</v>
      </c>
      <c r="C18" s="79">
        <v>100</v>
      </c>
      <c r="D18" s="79">
        <v>150</v>
      </c>
      <c r="E18" s="79">
        <v>185</v>
      </c>
      <c r="F18" s="79">
        <v>40</v>
      </c>
      <c r="G18" s="79">
        <v>425</v>
      </c>
      <c r="H18" s="79">
        <v>295</v>
      </c>
      <c r="I18" s="79">
        <v>100</v>
      </c>
      <c r="J18" s="79">
        <v>200</v>
      </c>
      <c r="K18" s="79">
        <v>32</v>
      </c>
      <c r="L18" s="61">
        <f t="shared" si="0"/>
        <v>180.2</v>
      </c>
      <c r="M18" s="61" t="s">
        <v>140</v>
      </c>
      <c r="N18" s="61">
        <v>350</v>
      </c>
    </row>
    <row r="19" spans="1:14" ht="15" customHeight="1">
      <c r="A19" s="89" t="s">
        <v>93</v>
      </c>
      <c r="B19" s="79">
        <v>200</v>
      </c>
      <c r="C19" s="79"/>
      <c r="D19" s="79">
        <v>200</v>
      </c>
      <c r="E19" s="79"/>
      <c r="F19" s="79">
        <v>200</v>
      </c>
      <c r="G19" s="79"/>
      <c r="H19" s="79"/>
      <c r="I19" s="79">
        <v>200</v>
      </c>
      <c r="J19" s="79">
        <v>200</v>
      </c>
      <c r="K19" s="79"/>
      <c r="L19" s="61">
        <f t="shared" si="0"/>
        <v>100</v>
      </c>
      <c r="M19" s="61" t="s">
        <v>141</v>
      </c>
      <c r="N19" s="61">
        <v>180</v>
      </c>
    </row>
    <row r="20" spans="1:14" ht="15">
      <c r="A20" s="88" t="s">
        <v>170</v>
      </c>
      <c r="B20" s="79"/>
      <c r="C20" s="79"/>
      <c r="D20" s="79">
        <v>141</v>
      </c>
      <c r="E20" s="79"/>
      <c r="F20" s="79"/>
      <c r="G20" s="79"/>
      <c r="H20" s="79">
        <v>141</v>
      </c>
      <c r="I20" s="79"/>
      <c r="J20" s="79"/>
      <c r="K20" s="79">
        <v>33</v>
      </c>
      <c r="L20" s="61">
        <f t="shared" si="0"/>
        <v>31.5</v>
      </c>
      <c r="M20" s="61" t="s">
        <v>142</v>
      </c>
      <c r="N20" s="61">
        <v>60</v>
      </c>
    </row>
    <row r="21" spans="1:14" ht="15">
      <c r="A21" s="88" t="s">
        <v>171</v>
      </c>
      <c r="B21" s="79">
        <v>30</v>
      </c>
      <c r="C21" s="79"/>
      <c r="D21" s="79">
        <v>25</v>
      </c>
      <c r="E21" s="79">
        <v>10</v>
      </c>
      <c r="F21" s="79"/>
      <c r="G21" s="79">
        <v>25</v>
      </c>
      <c r="H21" s="79"/>
      <c r="I21" s="79"/>
      <c r="J21" s="79"/>
      <c r="K21" s="79"/>
      <c r="L21" s="61">
        <f t="shared" si="0"/>
        <v>9</v>
      </c>
      <c r="M21" s="61" t="s">
        <v>143</v>
      </c>
      <c r="N21" s="61">
        <v>15</v>
      </c>
    </row>
    <row r="22" spans="1:14" ht="15">
      <c r="A22" s="19" t="s">
        <v>44</v>
      </c>
      <c r="B22" s="78">
        <v>10</v>
      </c>
      <c r="C22" s="78"/>
      <c r="D22" s="78">
        <v>22</v>
      </c>
      <c r="E22" s="78">
        <v>12.5</v>
      </c>
      <c r="F22" s="78"/>
      <c r="G22" s="78">
        <v>10</v>
      </c>
      <c r="H22" s="78">
        <v>10</v>
      </c>
      <c r="I22" s="78">
        <v>5</v>
      </c>
      <c r="J22" s="78"/>
      <c r="K22" s="78"/>
      <c r="L22" s="28">
        <f t="shared" si="0"/>
        <v>6.95</v>
      </c>
      <c r="M22" s="70" t="s">
        <v>224</v>
      </c>
      <c r="N22" s="4">
        <v>10</v>
      </c>
    </row>
    <row r="23" spans="1:14" ht="15">
      <c r="A23" s="19" t="s">
        <v>45</v>
      </c>
      <c r="B23" s="78">
        <v>29</v>
      </c>
      <c r="C23" s="78">
        <v>19</v>
      </c>
      <c r="D23" s="78">
        <v>9</v>
      </c>
      <c r="E23" s="78">
        <v>32</v>
      </c>
      <c r="F23" s="78">
        <v>10</v>
      </c>
      <c r="G23" s="78">
        <v>29</v>
      </c>
      <c r="H23" s="78">
        <v>9</v>
      </c>
      <c r="I23" s="78">
        <v>19</v>
      </c>
      <c r="J23" s="78">
        <v>10</v>
      </c>
      <c r="K23" s="78">
        <v>20</v>
      </c>
      <c r="L23" s="28">
        <f t="shared" si="0"/>
        <v>18.6</v>
      </c>
      <c r="M23" s="28" t="s">
        <v>225</v>
      </c>
      <c r="N23" s="4">
        <v>35</v>
      </c>
    </row>
    <row r="24" spans="1:14" ht="18" customHeight="1">
      <c r="A24" s="84" t="s">
        <v>46</v>
      </c>
      <c r="B24" s="78">
        <v>10.5</v>
      </c>
      <c r="C24" s="78">
        <v>8.5</v>
      </c>
      <c r="D24" s="78">
        <v>10</v>
      </c>
      <c r="E24" s="78">
        <v>10.5</v>
      </c>
      <c r="F24" s="78">
        <v>10</v>
      </c>
      <c r="G24" s="78">
        <v>13</v>
      </c>
      <c r="H24" s="78">
        <v>10</v>
      </c>
      <c r="I24" s="78">
        <v>10</v>
      </c>
      <c r="J24" s="78">
        <v>16</v>
      </c>
      <c r="K24" s="78">
        <v>6</v>
      </c>
      <c r="L24" s="28">
        <f t="shared" si="0"/>
        <v>10.45</v>
      </c>
      <c r="M24" s="28" t="s">
        <v>226</v>
      </c>
      <c r="N24" s="4">
        <v>18</v>
      </c>
    </row>
    <row r="25" spans="1:14" ht="15">
      <c r="A25" s="19" t="s">
        <v>47</v>
      </c>
      <c r="B25" s="78">
        <v>40</v>
      </c>
      <c r="C25" s="78"/>
      <c r="D25" s="78">
        <v>8</v>
      </c>
      <c r="E25" s="78"/>
      <c r="F25" s="78">
        <v>100</v>
      </c>
      <c r="G25" s="78"/>
      <c r="H25" s="78"/>
      <c r="I25" s="78"/>
      <c r="J25" s="78"/>
      <c r="K25" s="78">
        <v>100</v>
      </c>
      <c r="L25" s="28">
        <f t="shared" si="0"/>
        <v>24.8</v>
      </c>
      <c r="M25" s="28" t="s">
        <v>227</v>
      </c>
      <c r="N25" s="4">
        <v>40</v>
      </c>
    </row>
    <row r="26" spans="1:14" ht="15">
      <c r="A26" s="84" t="s">
        <v>70</v>
      </c>
      <c r="B26" s="78">
        <v>26</v>
      </c>
      <c r="C26" s="78">
        <v>24.5</v>
      </c>
      <c r="D26" s="78">
        <v>20</v>
      </c>
      <c r="E26" s="78">
        <v>20</v>
      </c>
      <c r="F26" s="78">
        <v>20</v>
      </c>
      <c r="G26" s="78">
        <v>17</v>
      </c>
      <c r="H26" s="78">
        <v>20</v>
      </c>
      <c r="I26" s="78">
        <v>10</v>
      </c>
      <c r="J26" s="78">
        <v>26</v>
      </c>
      <c r="K26" s="78">
        <v>24</v>
      </c>
      <c r="L26" s="28">
        <f t="shared" si="0"/>
        <v>20.75</v>
      </c>
      <c r="M26" s="28" t="s">
        <v>225</v>
      </c>
      <c r="N26" s="4">
        <v>35</v>
      </c>
    </row>
    <row r="27" spans="1:14" ht="17.25" customHeight="1">
      <c r="A27" s="84" t="s">
        <v>172</v>
      </c>
      <c r="B27" s="78"/>
      <c r="C27" s="78">
        <v>50</v>
      </c>
      <c r="D27" s="78"/>
      <c r="E27" s="78"/>
      <c r="F27" s="78"/>
      <c r="G27" s="78">
        <v>35</v>
      </c>
      <c r="H27" s="78"/>
      <c r="I27" s="78"/>
      <c r="J27" s="78"/>
      <c r="K27" s="78"/>
      <c r="L27" s="28">
        <f t="shared" si="0"/>
        <v>8.5</v>
      </c>
      <c r="M27" s="28" t="s">
        <v>143</v>
      </c>
      <c r="N27" s="4">
        <v>15</v>
      </c>
    </row>
    <row r="28" spans="1:14" ht="15">
      <c r="A28" s="88" t="s">
        <v>48</v>
      </c>
      <c r="B28" s="79">
        <v>2</v>
      </c>
      <c r="C28" s="79"/>
      <c r="D28" s="79">
        <v>2</v>
      </c>
      <c r="E28" s="79">
        <v>2</v>
      </c>
      <c r="F28" s="79"/>
      <c r="G28" s="79"/>
      <c r="H28" s="79">
        <v>2</v>
      </c>
      <c r="I28" s="79">
        <v>2</v>
      </c>
      <c r="J28" s="79"/>
      <c r="K28" s="79"/>
      <c r="L28" s="61">
        <f t="shared" si="0"/>
        <v>1</v>
      </c>
      <c r="M28" s="61" t="s">
        <v>144</v>
      </c>
      <c r="N28" s="61">
        <v>2</v>
      </c>
    </row>
    <row r="29" spans="1:14" ht="15">
      <c r="A29" s="88" t="s">
        <v>49</v>
      </c>
      <c r="B29" s="79"/>
      <c r="C29" s="79">
        <v>3</v>
      </c>
      <c r="D29" s="79"/>
      <c r="E29" s="79"/>
      <c r="F29" s="79"/>
      <c r="G29" s="79"/>
      <c r="H29" s="79"/>
      <c r="I29" s="79">
        <v>3</v>
      </c>
      <c r="J29" s="79"/>
      <c r="K29" s="79"/>
      <c r="L29" s="61">
        <f t="shared" si="0"/>
        <v>0.6</v>
      </c>
      <c r="M29" s="61" t="s">
        <v>145</v>
      </c>
      <c r="N29" s="61">
        <v>1.2</v>
      </c>
    </row>
    <row r="30" spans="1:14" ht="15">
      <c r="A30" s="19" t="s">
        <v>59</v>
      </c>
      <c r="B30" s="78"/>
      <c r="C30" s="78"/>
      <c r="D30" s="78">
        <v>4.5</v>
      </c>
      <c r="E30" s="78"/>
      <c r="F30" s="78"/>
      <c r="G30" s="78">
        <v>4.5</v>
      </c>
      <c r="H30" s="78"/>
      <c r="I30" s="78"/>
      <c r="J30" s="116">
        <v>4.5</v>
      </c>
      <c r="K30" s="78"/>
      <c r="L30" s="28">
        <f t="shared" si="0"/>
        <v>1.35</v>
      </c>
      <c r="M30" s="28" t="s">
        <v>228</v>
      </c>
      <c r="N30" s="4">
        <v>2</v>
      </c>
    </row>
    <row r="31" spans="1:14" ht="15">
      <c r="A31" s="19" t="s">
        <v>60</v>
      </c>
      <c r="B31" s="78"/>
      <c r="C31" s="78"/>
      <c r="D31" s="78"/>
      <c r="E31" s="78"/>
      <c r="F31" s="78"/>
      <c r="G31" s="78"/>
      <c r="H31" s="78"/>
      <c r="I31" s="78"/>
      <c r="J31" s="78"/>
      <c r="K31" s="78">
        <v>1.5</v>
      </c>
      <c r="L31" s="66">
        <f t="shared" si="0"/>
        <v>0.15</v>
      </c>
      <c r="M31" s="66" t="s">
        <v>146</v>
      </c>
      <c r="N31" s="4">
        <v>0.3</v>
      </c>
    </row>
    <row r="32" spans="1:14" ht="15">
      <c r="A32" s="90" t="s">
        <v>58</v>
      </c>
      <c r="B32" s="166"/>
      <c r="C32" s="166"/>
      <c r="D32" s="166"/>
      <c r="E32" s="166"/>
      <c r="F32" s="166">
        <v>20</v>
      </c>
      <c r="G32" s="166"/>
      <c r="H32" s="166"/>
      <c r="I32" s="166"/>
      <c r="J32" s="166"/>
      <c r="K32" s="166"/>
      <c r="L32" s="62">
        <f t="shared" si="0"/>
        <v>2</v>
      </c>
      <c r="M32" s="65" t="s">
        <v>128</v>
      </c>
      <c r="N32" s="65">
        <v>4</v>
      </c>
    </row>
    <row r="33" spans="1:14" ht="15">
      <c r="A33" s="19" t="s">
        <v>173</v>
      </c>
      <c r="B33" s="78">
        <v>2.5</v>
      </c>
      <c r="C33" s="78">
        <v>2.5</v>
      </c>
      <c r="D33" s="78">
        <v>2.5</v>
      </c>
      <c r="E33" s="78">
        <v>2.5</v>
      </c>
      <c r="F33" s="78">
        <v>2.5</v>
      </c>
      <c r="G33" s="78">
        <v>2.5</v>
      </c>
      <c r="H33" s="78">
        <v>2.5</v>
      </c>
      <c r="I33" s="78">
        <v>2.5</v>
      </c>
      <c r="J33" s="78">
        <v>2.5</v>
      </c>
      <c r="K33" s="78">
        <v>2.5</v>
      </c>
      <c r="L33" s="28">
        <f>SUM(B33:K33)/10</f>
        <v>2.5</v>
      </c>
      <c r="M33" s="28" t="s">
        <v>147</v>
      </c>
      <c r="N33" s="4">
        <v>5</v>
      </c>
    </row>
    <row r="34" spans="1:14" ht="15">
      <c r="A34" s="90" t="s">
        <v>94</v>
      </c>
      <c r="B34" s="166">
        <v>1.2</v>
      </c>
      <c r="C34" s="166">
        <v>1.2</v>
      </c>
      <c r="D34" s="166">
        <v>1.2</v>
      </c>
      <c r="E34" s="166">
        <v>1.2</v>
      </c>
      <c r="F34" s="166">
        <v>1.2</v>
      </c>
      <c r="G34" s="166">
        <v>1.2</v>
      </c>
      <c r="H34" s="166">
        <v>1.2</v>
      </c>
      <c r="I34" s="166">
        <v>1.2</v>
      </c>
      <c r="J34" s="166">
        <v>1.2</v>
      </c>
      <c r="K34" s="166">
        <v>1.2</v>
      </c>
      <c r="L34" s="62">
        <f>SUM(B34:K34)/10</f>
        <v>1.1999999999999997</v>
      </c>
      <c r="M34" s="65" t="s">
        <v>228</v>
      </c>
      <c r="N34" s="65">
        <v>2</v>
      </c>
    </row>
  </sheetData>
  <sheetProtection/>
  <mergeCells count="1">
    <mergeCell ref="A1:N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SheetLayoutView="100" workbookViewId="0" topLeftCell="A1">
      <selection activeCell="B36" sqref="B36"/>
    </sheetView>
  </sheetViews>
  <sheetFormatPr defaultColWidth="9.140625" defaultRowHeight="15"/>
  <cols>
    <col min="1" max="1" width="26.421875" style="1" customWidth="1"/>
    <col min="2" max="2" width="8.28125" style="0" customWidth="1"/>
    <col min="3" max="3" width="7.421875" style="0" customWidth="1"/>
    <col min="4" max="4" width="8.00390625" style="0" customWidth="1"/>
    <col min="6" max="6" width="7.7109375" style="0" customWidth="1"/>
    <col min="7" max="7" width="6.421875" style="0" customWidth="1"/>
    <col min="8" max="8" width="7.140625" style="0" customWidth="1"/>
    <col min="9" max="10" width="5.8515625" style="0" customWidth="1"/>
    <col min="11" max="11" width="8.00390625" style="0" customWidth="1"/>
    <col min="12" max="12" width="7.57421875" style="0" customWidth="1"/>
    <col min="13" max="13" width="8.140625" style="0" customWidth="1"/>
    <col min="14" max="15" width="5.8515625" style="0" customWidth="1"/>
    <col min="16" max="16" width="7.57421875" style="0" customWidth="1"/>
    <col min="17" max="17" width="5.57421875" style="0" customWidth="1"/>
    <col min="18" max="18" width="8.00390625" style="0" customWidth="1"/>
    <col min="19" max="20" width="7.57421875" style="0" customWidth="1"/>
  </cols>
  <sheetData>
    <row r="1" spans="1:20" ht="30.75" customHeight="1">
      <c r="A1" s="54"/>
      <c r="B1" s="54"/>
      <c r="C1" s="54"/>
      <c r="D1" s="54"/>
      <c r="E1" s="54"/>
      <c r="F1" s="54"/>
      <c r="G1" s="54"/>
      <c r="H1" s="54"/>
      <c r="I1" s="54"/>
      <c r="J1" s="57"/>
      <c r="K1" s="57"/>
      <c r="L1" s="57"/>
      <c r="M1" s="57"/>
      <c r="N1" s="57"/>
      <c r="O1" s="57"/>
      <c r="P1" s="57"/>
      <c r="Q1" s="57"/>
      <c r="R1" s="57"/>
      <c r="S1" s="57"/>
      <c r="T1" s="54"/>
    </row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6" customHeight="1" hidden="1"/>
    <row r="11" spans="1:20" ht="15" hidden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ht="1.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7" ht="3.75" customHeight="1">
      <c r="A13" s="216"/>
      <c r="B13" s="216"/>
      <c r="C13" s="216"/>
      <c r="D13" s="216"/>
      <c r="E13" s="216"/>
      <c r="F13" s="216"/>
      <c r="G13" s="216"/>
    </row>
    <row r="14" spans="1:4" ht="15" customHeight="1">
      <c r="A14" s="11"/>
      <c r="B14" s="215" t="s">
        <v>10</v>
      </c>
      <c r="C14" s="215"/>
      <c r="D14" s="215"/>
    </row>
    <row r="16" spans="1:20" ht="15">
      <c r="A16" s="217" t="s">
        <v>0</v>
      </c>
      <c r="B16" s="24" t="s">
        <v>1</v>
      </c>
      <c r="C16" s="24" t="s">
        <v>4</v>
      </c>
      <c r="D16" s="24" t="s">
        <v>5</v>
      </c>
      <c r="E16" s="25" t="s">
        <v>6</v>
      </c>
      <c r="F16" s="218" t="s">
        <v>7</v>
      </c>
      <c r="G16" s="207" t="s">
        <v>81</v>
      </c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9"/>
    </row>
    <row r="17" spans="1:20" ht="15" customHeight="1">
      <c r="A17" s="217"/>
      <c r="B17" s="219" t="s">
        <v>8</v>
      </c>
      <c r="C17" s="220"/>
      <c r="D17" s="220"/>
      <c r="E17" s="220"/>
      <c r="F17" s="218"/>
      <c r="G17" s="212" t="s">
        <v>23</v>
      </c>
      <c r="H17" s="203" t="s">
        <v>24</v>
      </c>
      <c r="I17" s="203" t="s">
        <v>25</v>
      </c>
      <c r="J17" s="210" t="s">
        <v>72</v>
      </c>
      <c r="K17" s="210" t="s">
        <v>73</v>
      </c>
      <c r="L17" s="210" t="s">
        <v>74</v>
      </c>
      <c r="M17" s="210" t="s">
        <v>75</v>
      </c>
      <c r="N17" s="210" t="s">
        <v>76</v>
      </c>
      <c r="O17" s="210" t="s">
        <v>77</v>
      </c>
      <c r="P17" s="210" t="s">
        <v>78</v>
      </c>
      <c r="Q17" s="210" t="s">
        <v>79</v>
      </c>
      <c r="R17" s="210" t="s">
        <v>80</v>
      </c>
      <c r="S17" s="203" t="s">
        <v>26</v>
      </c>
      <c r="T17" s="205" t="s">
        <v>82</v>
      </c>
    </row>
    <row r="18" spans="1:20" ht="15.75" customHeight="1">
      <c r="A18" s="2" t="s">
        <v>2</v>
      </c>
      <c r="B18" s="6"/>
      <c r="C18" s="4"/>
      <c r="D18" s="4"/>
      <c r="E18" s="4"/>
      <c r="F18" s="4"/>
      <c r="G18" s="213"/>
      <c r="H18" s="204"/>
      <c r="I18" s="204"/>
      <c r="J18" s="211"/>
      <c r="K18" s="211"/>
      <c r="L18" s="211"/>
      <c r="M18" s="211"/>
      <c r="N18" s="211"/>
      <c r="O18" s="211"/>
      <c r="P18" s="211"/>
      <c r="Q18" s="211"/>
      <c r="R18" s="211"/>
      <c r="S18" s="204"/>
      <c r="T18" s="206"/>
    </row>
    <row r="19" spans="1:20" ht="32.25" customHeight="1">
      <c r="A19" s="94" t="s">
        <v>188</v>
      </c>
      <c r="B19" s="95">
        <v>250</v>
      </c>
      <c r="C19" s="78">
        <v>7.3</v>
      </c>
      <c r="D19" s="78">
        <v>9.2</v>
      </c>
      <c r="E19" s="78">
        <v>17.5</v>
      </c>
      <c r="F19" s="78">
        <v>154</v>
      </c>
      <c r="G19" s="96">
        <v>93.7</v>
      </c>
      <c r="H19" s="78">
        <v>18.98</v>
      </c>
      <c r="I19" s="78">
        <v>0.896</v>
      </c>
      <c r="J19" s="78">
        <v>73.8</v>
      </c>
      <c r="K19" s="78">
        <v>35.4</v>
      </c>
      <c r="L19" s="78">
        <v>0.015</v>
      </c>
      <c r="M19" s="97">
        <v>0.003</v>
      </c>
      <c r="N19" s="78">
        <v>0.34</v>
      </c>
      <c r="O19" s="78"/>
      <c r="P19" s="78">
        <v>0.16</v>
      </c>
      <c r="Q19" s="78">
        <v>19</v>
      </c>
      <c r="R19" s="78">
        <v>0.15</v>
      </c>
      <c r="S19" s="78"/>
      <c r="T19" s="98" t="s">
        <v>162</v>
      </c>
    </row>
    <row r="20" spans="1:20" ht="15.75">
      <c r="A20" s="94" t="s">
        <v>95</v>
      </c>
      <c r="B20" s="99" t="s">
        <v>114</v>
      </c>
      <c r="C20" s="100">
        <v>5.12</v>
      </c>
      <c r="D20" s="101">
        <v>4.64</v>
      </c>
      <c r="E20" s="101">
        <v>0.28</v>
      </c>
      <c r="F20" s="101">
        <v>63.5</v>
      </c>
      <c r="G20" s="78">
        <v>22.22</v>
      </c>
      <c r="H20" s="78">
        <v>4.84</v>
      </c>
      <c r="I20" s="78">
        <v>1</v>
      </c>
      <c r="J20" s="78">
        <v>77.56</v>
      </c>
      <c r="K20" s="78">
        <v>0.035</v>
      </c>
      <c r="L20" s="78">
        <v>0.008</v>
      </c>
      <c r="M20" s="78">
        <v>0.013</v>
      </c>
      <c r="N20" s="78">
        <v>0.22</v>
      </c>
      <c r="O20" s="78">
        <v>0.003</v>
      </c>
      <c r="P20" s="78">
        <v>0.18</v>
      </c>
      <c r="Q20" s="78">
        <v>75</v>
      </c>
      <c r="R20" s="78">
        <v>5</v>
      </c>
      <c r="S20" s="78"/>
      <c r="T20" s="78">
        <v>337</v>
      </c>
    </row>
    <row r="21" spans="1:20" ht="17.25" customHeight="1">
      <c r="A21" s="94" t="s">
        <v>97</v>
      </c>
      <c r="B21" s="99">
        <v>20</v>
      </c>
      <c r="C21" s="100">
        <v>6.96</v>
      </c>
      <c r="D21" s="101">
        <v>8.85</v>
      </c>
      <c r="E21" s="101"/>
      <c r="F21" s="101">
        <v>109.2</v>
      </c>
      <c r="G21" s="78">
        <v>264</v>
      </c>
      <c r="H21" s="78">
        <v>7</v>
      </c>
      <c r="I21" s="78">
        <v>0.2</v>
      </c>
      <c r="J21" s="78">
        <v>100</v>
      </c>
      <c r="K21" s="78">
        <v>17.6</v>
      </c>
      <c r="L21" s="78"/>
      <c r="M21" s="78">
        <v>0.003</v>
      </c>
      <c r="N21" s="78"/>
      <c r="O21" s="78">
        <v>0.008</v>
      </c>
      <c r="P21" s="78">
        <v>0.006</v>
      </c>
      <c r="Q21" s="78">
        <v>57.6</v>
      </c>
      <c r="R21" s="78">
        <v>1.9</v>
      </c>
      <c r="S21" s="78">
        <v>0.0144</v>
      </c>
      <c r="T21" s="98" t="s">
        <v>157</v>
      </c>
    </row>
    <row r="22" spans="1:20" ht="15.75">
      <c r="A22" s="94" t="s">
        <v>64</v>
      </c>
      <c r="B22" s="102">
        <v>200</v>
      </c>
      <c r="C22" s="100">
        <v>0.3</v>
      </c>
      <c r="D22" s="101"/>
      <c r="E22" s="101">
        <v>6.7</v>
      </c>
      <c r="F22" s="101">
        <v>27.9</v>
      </c>
      <c r="G22" s="78">
        <v>6.9</v>
      </c>
      <c r="H22" s="78">
        <v>4.6</v>
      </c>
      <c r="I22" s="78">
        <v>0.08</v>
      </c>
      <c r="J22" s="78">
        <v>8.5</v>
      </c>
      <c r="K22" s="78">
        <v>10.2</v>
      </c>
      <c r="L22" s="78"/>
      <c r="M22" s="78"/>
      <c r="N22" s="78"/>
      <c r="O22" s="78"/>
      <c r="P22" s="78">
        <v>0.001</v>
      </c>
      <c r="Q22" s="78">
        <v>0.38</v>
      </c>
      <c r="R22" s="78"/>
      <c r="S22" s="78">
        <v>0.116</v>
      </c>
      <c r="T22" s="78">
        <v>686</v>
      </c>
    </row>
    <row r="23" spans="1:20" ht="15.75">
      <c r="A23" s="94" t="s">
        <v>109</v>
      </c>
      <c r="B23" s="99">
        <v>100</v>
      </c>
      <c r="C23" s="100">
        <v>0.4</v>
      </c>
      <c r="D23" s="101">
        <v>0.4</v>
      </c>
      <c r="E23" s="101">
        <v>9.8</v>
      </c>
      <c r="F23" s="101">
        <v>52</v>
      </c>
      <c r="G23" s="78">
        <v>26</v>
      </c>
      <c r="H23" s="78">
        <v>9</v>
      </c>
      <c r="I23" s="78">
        <v>2.2</v>
      </c>
      <c r="J23" s="78">
        <v>11</v>
      </c>
      <c r="K23" s="78">
        <v>48</v>
      </c>
      <c r="L23" s="78">
        <v>0.002</v>
      </c>
      <c r="M23" s="78">
        <v>0.004</v>
      </c>
      <c r="N23" s="78">
        <v>0.08</v>
      </c>
      <c r="O23" s="78">
        <v>0.03</v>
      </c>
      <c r="P23" s="78">
        <v>0.02</v>
      </c>
      <c r="Q23" s="78">
        <v>5</v>
      </c>
      <c r="R23" s="78"/>
      <c r="S23" s="78">
        <v>10</v>
      </c>
      <c r="T23" s="78" t="s">
        <v>178</v>
      </c>
    </row>
    <row r="24" spans="1:20" ht="15.75">
      <c r="A24" s="103" t="s">
        <v>177</v>
      </c>
      <c r="B24" s="99">
        <v>200</v>
      </c>
      <c r="C24" s="104">
        <v>6.4</v>
      </c>
      <c r="D24" s="104">
        <v>5</v>
      </c>
      <c r="E24" s="104">
        <v>22</v>
      </c>
      <c r="F24" s="104">
        <v>158</v>
      </c>
      <c r="G24" s="104">
        <v>104</v>
      </c>
      <c r="H24" s="104">
        <v>10</v>
      </c>
      <c r="I24" s="104">
        <v>1.1</v>
      </c>
      <c r="J24" s="104">
        <v>32</v>
      </c>
      <c r="K24" s="104">
        <v>80</v>
      </c>
      <c r="L24" s="104">
        <v>0.02</v>
      </c>
      <c r="M24" s="104">
        <v>0.004</v>
      </c>
      <c r="N24" s="104">
        <v>0.2</v>
      </c>
      <c r="O24" s="104"/>
      <c r="P24" s="104">
        <v>0.3</v>
      </c>
      <c r="Q24" s="104">
        <v>131</v>
      </c>
      <c r="R24" s="104">
        <v>1</v>
      </c>
      <c r="S24" s="104">
        <v>1.2</v>
      </c>
      <c r="T24" s="104" t="s">
        <v>178</v>
      </c>
    </row>
    <row r="25" spans="1:20" ht="15.75">
      <c r="A25" s="94" t="s">
        <v>61</v>
      </c>
      <c r="B25" s="102">
        <v>60</v>
      </c>
      <c r="C25" s="100">
        <v>4.42</v>
      </c>
      <c r="D25" s="101">
        <v>2.7</v>
      </c>
      <c r="E25" s="101">
        <v>26.1</v>
      </c>
      <c r="F25" s="101">
        <v>92</v>
      </c>
      <c r="G25" s="78">
        <v>75</v>
      </c>
      <c r="H25" s="78">
        <v>24.6</v>
      </c>
      <c r="I25" s="78">
        <v>0.16</v>
      </c>
      <c r="J25" s="78">
        <v>77.4</v>
      </c>
      <c r="K25" s="78">
        <v>84.6</v>
      </c>
      <c r="L25" s="78"/>
      <c r="M25" s="78">
        <v>2E-05</v>
      </c>
      <c r="N25" s="78"/>
      <c r="O25" s="78">
        <v>0.24</v>
      </c>
      <c r="P25" s="78">
        <v>0.015</v>
      </c>
      <c r="Q25" s="78"/>
      <c r="R25" s="78"/>
      <c r="S25" s="78">
        <v>0.012</v>
      </c>
      <c r="T25" s="78" t="s">
        <v>178</v>
      </c>
    </row>
    <row r="26" spans="1:20" ht="15.75">
      <c r="A26" s="94" t="s">
        <v>62</v>
      </c>
      <c r="B26" s="99">
        <v>30</v>
      </c>
      <c r="C26" s="101">
        <v>2.55</v>
      </c>
      <c r="D26" s="101">
        <v>0.99</v>
      </c>
      <c r="E26" s="101">
        <v>12.75</v>
      </c>
      <c r="F26" s="101">
        <v>77.7</v>
      </c>
      <c r="G26" s="78">
        <v>21.9</v>
      </c>
      <c r="H26" s="78">
        <v>12</v>
      </c>
      <c r="I26" s="78">
        <v>0.85</v>
      </c>
      <c r="J26" s="78">
        <v>37.5</v>
      </c>
      <c r="K26" s="78">
        <v>49.8</v>
      </c>
      <c r="L26" s="78"/>
      <c r="M26" s="78"/>
      <c r="N26" s="78">
        <v>0.015</v>
      </c>
      <c r="O26" s="78">
        <v>0.13</v>
      </c>
      <c r="P26" s="78">
        <v>0.01</v>
      </c>
      <c r="Q26" s="78"/>
      <c r="R26" s="78"/>
      <c r="S26" s="78">
        <v>0.012</v>
      </c>
      <c r="T26" s="78" t="s">
        <v>178</v>
      </c>
    </row>
    <row r="27" spans="1:20" s="12" customFormat="1" ht="15.75">
      <c r="A27" s="105" t="s">
        <v>52</v>
      </c>
      <c r="B27" s="106">
        <v>900</v>
      </c>
      <c r="C27" s="106">
        <f>SUM(C19+C20+C21+C22+C23+C25+C26)</f>
        <v>27.05</v>
      </c>
      <c r="D27" s="106">
        <f>SUM(D19+D20+D21+D22+D23+D25+D26)</f>
        <v>26.779999999999994</v>
      </c>
      <c r="E27" s="106">
        <f>SUM(E19+E20+E21+E22+E23+E25+E26)</f>
        <v>73.13</v>
      </c>
      <c r="F27" s="106">
        <f>SUM(F19:F26)</f>
        <v>734.3</v>
      </c>
      <c r="G27" s="107">
        <f>SUM(G19:G26)</f>
        <v>613.7199999999999</v>
      </c>
      <c r="H27" s="106">
        <f aca="true" t="shared" si="0" ref="H27:Q27">SUM(H19+H20+H21+H22+H23+H25+H26)</f>
        <v>81.02000000000001</v>
      </c>
      <c r="I27" s="106">
        <f>SUM(I19:I26)</f>
        <v>6.486000000000001</v>
      </c>
      <c r="J27" s="106">
        <f t="shared" si="0"/>
        <v>385.76</v>
      </c>
      <c r="K27" s="106">
        <f t="shared" si="0"/>
        <v>245.635</v>
      </c>
      <c r="L27" s="106">
        <f t="shared" si="0"/>
        <v>0.025</v>
      </c>
      <c r="M27" s="106">
        <f t="shared" si="0"/>
        <v>0.02302</v>
      </c>
      <c r="N27" s="106">
        <f t="shared" si="0"/>
        <v>0.655</v>
      </c>
      <c r="O27" s="106">
        <f t="shared" si="0"/>
        <v>0.411</v>
      </c>
      <c r="P27" s="106">
        <f t="shared" si="0"/>
        <v>0.392</v>
      </c>
      <c r="Q27" s="106">
        <f t="shared" si="0"/>
        <v>156.98</v>
      </c>
      <c r="R27" s="106">
        <v>6.3</v>
      </c>
      <c r="S27" s="106">
        <f>SUM(S19+S20+S21+S22+S23+S25+S26)</f>
        <v>10.1544</v>
      </c>
      <c r="T27" s="106"/>
    </row>
    <row r="28" spans="1:20" ht="15.75">
      <c r="A28" s="105" t="s">
        <v>3</v>
      </c>
      <c r="B28" s="99"/>
      <c r="C28" s="101"/>
      <c r="D28" s="101"/>
      <c r="E28" s="101"/>
      <c r="F28" s="101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ht="30">
      <c r="A29" s="103" t="s">
        <v>119</v>
      </c>
      <c r="B29" s="99">
        <v>100</v>
      </c>
      <c r="C29" s="108">
        <v>1.32</v>
      </c>
      <c r="D29" s="108">
        <v>0.24</v>
      </c>
      <c r="E29" s="108">
        <v>6.72</v>
      </c>
      <c r="F29" s="108">
        <v>34.8</v>
      </c>
      <c r="G29" s="108">
        <v>25.2</v>
      </c>
      <c r="H29" s="108">
        <v>1.8</v>
      </c>
      <c r="I29" s="108">
        <v>0.22</v>
      </c>
      <c r="J29" s="108">
        <v>14.6</v>
      </c>
      <c r="K29" s="108">
        <v>11.6</v>
      </c>
      <c r="L29" s="108"/>
      <c r="M29" s="108">
        <v>0.0003</v>
      </c>
      <c r="N29" s="108">
        <v>0.011</v>
      </c>
      <c r="O29" s="108">
        <v>0.012</v>
      </c>
      <c r="P29" s="108">
        <v>0.003</v>
      </c>
      <c r="Q29" s="108">
        <v>1.2</v>
      </c>
      <c r="R29" s="108"/>
      <c r="S29" s="108">
        <v>0.88</v>
      </c>
      <c r="T29" s="109" t="s">
        <v>164</v>
      </c>
    </row>
    <row r="30" spans="1:20" ht="33.75" customHeight="1">
      <c r="A30" s="110" t="s">
        <v>98</v>
      </c>
      <c r="B30" s="99">
        <v>250</v>
      </c>
      <c r="C30" s="100">
        <v>6</v>
      </c>
      <c r="D30" s="101">
        <v>3.75</v>
      </c>
      <c r="E30" s="101">
        <v>8.75</v>
      </c>
      <c r="F30" s="101">
        <v>119</v>
      </c>
      <c r="G30" s="78">
        <v>46.83</v>
      </c>
      <c r="H30" s="78">
        <v>3.87</v>
      </c>
      <c r="I30" s="78">
        <v>0.15</v>
      </c>
      <c r="J30" s="78">
        <v>75.75</v>
      </c>
      <c r="K30" s="78">
        <v>7.3</v>
      </c>
      <c r="L30" s="78">
        <v>0.005</v>
      </c>
      <c r="M30" s="78">
        <v>0.0002</v>
      </c>
      <c r="N30" s="78">
        <v>0.158</v>
      </c>
      <c r="O30" s="78">
        <v>0.03</v>
      </c>
      <c r="P30" s="78">
        <v>0.0001</v>
      </c>
      <c r="Q30" s="78">
        <v>12</v>
      </c>
      <c r="R30" s="78">
        <v>0.2</v>
      </c>
      <c r="S30" s="78">
        <v>0.22</v>
      </c>
      <c r="T30" s="78">
        <v>110</v>
      </c>
    </row>
    <row r="31" spans="1:20" ht="18.75" customHeight="1">
      <c r="A31" s="94" t="s">
        <v>205</v>
      </c>
      <c r="B31" s="102">
        <v>100</v>
      </c>
      <c r="C31" s="100">
        <v>11.8</v>
      </c>
      <c r="D31" s="101">
        <v>6.1</v>
      </c>
      <c r="E31" s="101">
        <v>2.7</v>
      </c>
      <c r="F31" s="101">
        <v>112.8</v>
      </c>
      <c r="G31" s="78">
        <v>9.88</v>
      </c>
      <c r="H31" s="78">
        <v>4.82</v>
      </c>
      <c r="I31" s="78">
        <v>1.1</v>
      </c>
      <c r="J31" s="78">
        <v>317.7</v>
      </c>
      <c r="K31" s="78">
        <v>13</v>
      </c>
      <c r="L31" s="78">
        <v>0.0046</v>
      </c>
      <c r="M31" s="78"/>
      <c r="N31" s="78">
        <v>0.58</v>
      </c>
      <c r="O31" s="78">
        <v>0.041</v>
      </c>
      <c r="P31" s="78">
        <v>0.091</v>
      </c>
      <c r="Q31" s="78"/>
      <c r="R31" s="78">
        <v>3.4</v>
      </c>
      <c r="S31" s="78"/>
      <c r="T31" s="78"/>
    </row>
    <row r="32" spans="1:20" ht="15.75">
      <c r="A32" s="103" t="s">
        <v>186</v>
      </c>
      <c r="B32" s="99">
        <v>200</v>
      </c>
      <c r="C32" s="100">
        <v>1.57</v>
      </c>
      <c r="D32" s="101">
        <v>0.72</v>
      </c>
      <c r="E32" s="101">
        <v>28</v>
      </c>
      <c r="F32" s="101">
        <v>176.4</v>
      </c>
      <c r="G32" s="78">
        <v>12.6</v>
      </c>
      <c r="H32" s="78">
        <v>10.8</v>
      </c>
      <c r="I32" s="78">
        <v>0.4</v>
      </c>
      <c r="J32" s="78">
        <v>43.2</v>
      </c>
      <c r="K32" s="78">
        <v>45</v>
      </c>
      <c r="L32" s="78"/>
      <c r="M32" s="78"/>
      <c r="N32" s="78"/>
      <c r="O32" s="78"/>
      <c r="P32" s="78">
        <v>0.02</v>
      </c>
      <c r="Q32" s="78"/>
      <c r="R32" s="78"/>
      <c r="S32" s="78"/>
      <c r="T32" s="78" t="s">
        <v>159</v>
      </c>
    </row>
    <row r="33" spans="1:20" ht="15.75">
      <c r="A33" s="103" t="s">
        <v>206</v>
      </c>
      <c r="B33" s="99">
        <v>200</v>
      </c>
      <c r="C33" s="111">
        <v>4.35</v>
      </c>
      <c r="D33" s="111">
        <v>4.94</v>
      </c>
      <c r="E33" s="112">
        <v>22</v>
      </c>
      <c r="F33" s="112">
        <v>227</v>
      </c>
      <c r="G33" s="113">
        <v>45</v>
      </c>
      <c r="H33" s="114">
        <v>67</v>
      </c>
      <c r="I33" s="114">
        <v>0.82</v>
      </c>
      <c r="J33" s="114"/>
      <c r="K33" s="114">
        <v>141.6</v>
      </c>
      <c r="L33" s="114"/>
      <c r="M33" s="114"/>
      <c r="N33" s="115">
        <v>0.9</v>
      </c>
      <c r="O33" s="114"/>
      <c r="P33" s="114"/>
      <c r="Q33" s="114">
        <v>22.2</v>
      </c>
      <c r="R33" s="114"/>
      <c r="S33" s="113">
        <v>21</v>
      </c>
      <c r="T33" s="116">
        <v>240</v>
      </c>
    </row>
    <row r="34" spans="1:20" ht="15.75">
      <c r="A34" s="103" t="s">
        <v>61</v>
      </c>
      <c r="B34" s="99">
        <v>60</v>
      </c>
      <c r="C34" s="100">
        <v>4.42</v>
      </c>
      <c r="D34" s="101">
        <v>2.7</v>
      </c>
      <c r="E34" s="101">
        <v>26.1</v>
      </c>
      <c r="F34" s="101">
        <v>92</v>
      </c>
      <c r="G34" s="78">
        <v>75</v>
      </c>
      <c r="H34" s="78">
        <v>24.6</v>
      </c>
      <c r="I34" s="78">
        <v>0.16</v>
      </c>
      <c r="J34" s="78">
        <v>77.4</v>
      </c>
      <c r="K34" s="78">
        <v>84.6</v>
      </c>
      <c r="L34" s="78"/>
      <c r="M34" s="78">
        <v>2E-05</v>
      </c>
      <c r="N34" s="78"/>
      <c r="O34" s="78">
        <v>0.24</v>
      </c>
      <c r="P34" s="78">
        <v>0.015</v>
      </c>
      <c r="Q34" s="78"/>
      <c r="R34" s="78"/>
      <c r="S34" s="78">
        <v>0.012</v>
      </c>
      <c r="T34" s="78" t="s">
        <v>178</v>
      </c>
    </row>
    <row r="35" spans="1:20" ht="15.75">
      <c r="A35" s="103" t="s">
        <v>62</v>
      </c>
      <c r="B35" s="99">
        <v>40</v>
      </c>
      <c r="C35" s="101">
        <v>3.4</v>
      </c>
      <c r="D35" s="101">
        <v>1.3</v>
      </c>
      <c r="E35" s="101">
        <v>14</v>
      </c>
      <c r="F35" s="101">
        <v>103.6</v>
      </c>
      <c r="G35" s="78">
        <v>29.2</v>
      </c>
      <c r="H35" s="78">
        <v>16</v>
      </c>
      <c r="I35" s="78">
        <v>1.13</v>
      </c>
      <c r="J35" s="78">
        <v>50</v>
      </c>
      <c r="K35" s="78">
        <v>66.4</v>
      </c>
      <c r="L35" s="78"/>
      <c r="M35" s="78"/>
      <c r="N35" s="78">
        <v>0.02</v>
      </c>
      <c r="O35" s="78">
        <v>0.17</v>
      </c>
      <c r="P35" s="78">
        <v>0.01</v>
      </c>
      <c r="Q35" s="78"/>
      <c r="R35" s="78"/>
      <c r="S35" s="78">
        <v>0.016</v>
      </c>
      <c r="T35" s="78" t="s">
        <v>178</v>
      </c>
    </row>
    <row r="36" spans="1:20" s="12" customFormat="1" ht="15.75">
      <c r="A36" s="105" t="s">
        <v>53</v>
      </c>
      <c r="B36" s="106">
        <f>SUM(B29:B35)</f>
        <v>950</v>
      </c>
      <c r="C36" s="106">
        <f>SUM(C29:C35)</f>
        <v>32.86</v>
      </c>
      <c r="D36" s="106">
        <f aca="true" t="shared" si="1" ref="D36:S36">SUM(D29:D35)</f>
        <v>19.75</v>
      </c>
      <c r="E36" s="106">
        <f t="shared" si="1"/>
        <v>108.27000000000001</v>
      </c>
      <c r="F36" s="106">
        <f t="shared" si="1"/>
        <v>865.6</v>
      </c>
      <c r="G36" s="106">
        <f t="shared" si="1"/>
        <v>243.70999999999998</v>
      </c>
      <c r="H36" s="106">
        <f t="shared" si="1"/>
        <v>128.89</v>
      </c>
      <c r="I36" s="106">
        <f t="shared" si="1"/>
        <v>3.98</v>
      </c>
      <c r="J36" s="106">
        <f t="shared" si="1"/>
        <v>578.65</v>
      </c>
      <c r="K36" s="106">
        <f t="shared" si="1"/>
        <v>369.5</v>
      </c>
      <c r="L36" s="106">
        <f t="shared" si="1"/>
        <v>0.009600000000000001</v>
      </c>
      <c r="M36" s="106">
        <f t="shared" si="1"/>
        <v>0.0005200000000000001</v>
      </c>
      <c r="N36" s="106">
        <f t="shared" si="1"/>
        <v>1.669</v>
      </c>
      <c r="O36" s="106">
        <f t="shared" si="1"/>
        <v>0.493</v>
      </c>
      <c r="P36" s="106">
        <f t="shared" si="1"/>
        <v>0.1391</v>
      </c>
      <c r="Q36" s="106">
        <f t="shared" si="1"/>
        <v>35.4</v>
      </c>
      <c r="R36" s="106">
        <f t="shared" si="1"/>
        <v>3.6</v>
      </c>
      <c r="S36" s="106">
        <f t="shared" si="1"/>
        <v>22.128</v>
      </c>
      <c r="T36" s="106"/>
    </row>
    <row r="37" spans="1:20" ht="15.75">
      <c r="A37" s="2" t="s">
        <v>9</v>
      </c>
      <c r="B37" s="6"/>
      <c r="C37" s="51">
        <f>SUM(C27+C36)</f>
        <v>59.91</v>
      </c>
      <c r="D37" s="51">
        <f aca="true" t="shared" si="2" ref="D37:S37">SUM(D27+D36)</f>
        <v>46.529999999999994</v>
      </c>
      <c r="E37" s="51">
        <f t="shared" si="2"/>
        <v>181.4</v>
      </c>
      <c r="F37" s="51">
        <f t="shared" si="2"/>
        <v>1599.9</v>
      </c>
      <c r="G37" s="51">
        <v>821.9</v>
      </c>
      <c r="H37" s="51">
        <f t="shared" si="2"/>
        <v>209.91</v>
      </c>
      <c r="I37" s="51">
        <f t="shared" si="2"/>
        <v>10.466000000000001</v>
      </c>
      <c r="J37" s="51">
        <f t="shared" si="2"/>
        <v>964.41</v>
      </c>
      <c r="K37" s="51">
        <f t="shared" si="2"/>
        <v>615.135</v>
      </c>
      <c r="L37" s="51">
        <f t="shared" si="2"/>
        <v>0.034600000000000006</v>
      </c>
      <c r="M37" s="51">
        <f t="shared" si="2"/>
        <v>0.02354</v>
      </c>
      <c r="N37" s="51">
        <f t="shared" si="2"/>
        <v>2.324</v>
      </c>
      <c r="O37" s="51">
        <f t="shared" si="2"/>
        <v>0.9039999999999999</v>
      </c>
      <c r="P37" s="51">
        <f t="shared" si="2"/>
        <v>0.5311</v>
      </c>
      <c r="Q37" s="51">
        <f t="shared" si="2"/>
        <v>192.38</v>
      </c>
      <c r="R37" s="51">
        <f t="shared" si="2"/>
        <v>9.9</v>
      </c>
      <c r="S37" s="51">
        <f t="shared" si="2"/>
        <v>32.2824</v>
      </c>
      <c r="T37" s="51"/>
    </row>
  </sheetData>
  <sheetProtection/>
  <mergeCells count="21">
    <mergeCell ref="B17:E17"/>
    <mergeCell ref="Q17:Q18"/>
    <mergeCell ref="K17:K18"/>
    <mergeCell ref="A11:T12"/>
    <mergeCell ref="B14:D14"/>
    <mergeCell ref="A13:G13"/>
    <mergeCell ref="A16:A17"/>
    <mergeCell ref="F16:F17"/>
    <mergeCell ref="J17:J18"/>
    <mergeCell ref="P17:P18"/>
    <mergeCell ref="R17:R18"/>
    <mergeCell ref="H17:H18"/>
    <mergeCell ref="T17:T18"/>
    <mergeCell ref="G16:T16"/>
    <mergeCell ref="O17:O18"/>
    <mergeCell ref="N17:N18"/>
    <mergeCell ref="S17:S18"/>
    <mergeCell ref="L17:L18"/>
    <mergeCell ref="M17:M18"/>
    <mergeCell ref="G17:G18"/>
    <mergeCell ref="I17:I18"/>
  </mergeCells>
  <printOptions verticalCentered="1"/>
  <pageMargins left="0.1968503937007874" right="0.1968503937007874" top="0" bottom="0.7480314960629921" header="0.196850393700787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SheetLayoutView="100" workbookViewId="0" topLeftCell="A1">
      <selection activeCell="D25" sqref="D25"/>
    </sheetView>
  </sheetViews>
  <sheetFormatPr defaultColWidth="9.140625" defaultRowHeight="15"/>
  <cols>
    <col min="1" max="1" width="29.421875" style="1" customWidth="1"/>
    <col min="2" max="3" width="6.8515625" style="0" customWidth="1"/>
    <col min="4" max="4" width="7.421875" style="0" customWidth="1"/>
    <col min="5" max="5" width="9.28125" style="0" customWidth="1"/>
    <col min="6" max="6" width="7.421875" style="0" customWidth="1"/>
    <col min="7" max="7" width="8.00390625" style="0" customWidth="1"/>
    <col min="8" max="8" width="7.28125" style="0" customWidth="1"/>
    <col min="9" max="12" width="7.00390625" style="0" customWidth="1"/>
    <col min="13" max="13" width="8.00390625" style="0" customWidth="1"/>
    <col min="14" max="17" width="7.00390625" style="0" customWidth="1"/>
    <col min="18" max="18" width="4.8515625" style="0" customWidth="1"/>
    <col min="19" max="19" width="7.00390625" style="0" customWidth="1"/>
    <col min="20" max="20" width="7.421875" style="0" customWidth="1"/>
  </cols>
  <sheetData>
    <row r="1" spans="1:20" ht="18.75">
      <c r="A1" s="221" t="s">
        <v>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0" ht="15.75" customHeight="1">
      <c r="A2" s="217" t="s">
        <v>0</v>
      </c>
      <c r="B2" s="24" t="s">
        <v>1</v>
      </c>
      <c r="C2" s="24" t="s">
        <v>4</v>
      </c>
      <c r="D2" s="24" t="s">
        <v>5</v>
      </c>
      <c r="E2" s="25" t="s">
        <v>6</v>
      </c>
      <c r="F2" s="218" t="s">
        <v>7</v>
      </c>
      <c r="G2" s="223" t="s">
        <v>85</v>
      </c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ht="15" customHeight="1">
      <c r="A3" s="217"/>
      <c r="B3" s="219" t="s">
        <v>8</v>
      </c>
      <c r="C3" s="220"/>
      <c r="D3" s="220"/>
      <c r="E3" s="220"/>
      <c r="F3" s="218"/>
      <c r="G3" s="212" t="s">
        <v>23</v>
      </c>
      <c r="H3" s="203" t="s">
        <v>24</v>
      </c>
      <c r="I3" s="203" t="s">
        <v>25</v>
      </c>
      <c r="J3" s="210" t="s">
        <v>72</v>
      </c>
      <c r="K3" s="210" t="s">
        <v>73</v>
      </c>
      <c r="L3" s="210" t="s">
        <v>74</v>
      </c>
      <c r="M3" s="210" t="s">
        <v>75</v>
      </c>
      <c r="N3" s="210" t="s">
        <v>76</v>
      </c>
      <c r="O3" s="210" t="s">
        <v>77</v>
      </c>
      <c r="P3" s="210" t="s">
        <v>78</v>
      </c>
      <c r="Q3" s="210" t="s">
        <v>79</v>
      </c>
      <c r="R3" s="210" t="s">
        <v>80</v>
      </c>
      <c r="S3" s="203" t="s">
        <v>26</v>
      </c>
      <c r="T3" s="205" t="s">
        <v>82</v>
      </c>
    </row>
    <row r="4" spans="1:20" ht="18.75" customHeight="1">
      <c r="A4" s="2" t="s">
        <v>2</v>
      </c>
      <c r="B4" s="56"/>
      <c r="C4" s="26"/>
      <c r="D4" s="26"/>
      <c r="E4" s="26"/>
      <c r="F4" s="26"/>
      <c r="G4" s="213"/>
      <c r="H4" s="204"/>
      <c r="I4" s="204"/>
      <c r="J4" s="211"/>
      <c r="K4" s="211"/>
      <c r="L4" s="211"/>
      <c r="M4" s="211"/>
      <c r="N4" s="211"/>
      <c r="O4" s="211"/>
      <c r="P4" s="211"/>
      <c r="Q4" s="211"/>
      <c r="R4" s="211"/>
      <c r="S4" s="204"/>
      <c r="T4" s="206"/>
    </row>
    <row r="5" spans="1:20" ht="18.75" customHeight="1">
      <c r="A5" s="110" t="s">
        <v>209</v>
      </c>
      <c r="B5" s="95">
        <v>100</v>
      </c>
      <c r="C5" s="101">
        <v>7</v>
      </c>
      <c r="D5" s="101">
        <v>7.4</v>
      </c>
      <c r="E5" s="101">
        <v>6.3</v>
      </c>
      <c r="F5" s="101">
        <v>119.7</v>
      </c>
      <c r="G5" s="117">
        <v>71</v>
      </c>
      <c r="H5" s="117">
        <v>19.4</v>
      </c>
      <c r="I5" s="78">
        <v>0.2</v>
      </c>
      <c r="J5" s="78">
        <v>111</v>
      </c>
      <c r="K5" s="78">
        <v>11</v>
      </c>
      <c r="L5" s="78"/>
      <c r="M5" s="78"/>
      <c r="N5" s="78">
        <v>0.059</v>
      </c>
      <c r="O5" s="78"/>
      <c r="P5" s="78">
        <v>0.3</v>
      </c>
      <c r="Q5" s="78">
        <v>25</v>
      </c>
      <c r="R5" s="78">
        <v>1.85</v>
      </c>
      <c r="S5" s="78"/>
      <c r="T5" s="78">
        <v>366</v>
      </c>
    </row>
    <row r="6" spans="1:20" ht="15.75">
      <c r="A6" s="110" t="s">
        <v>210</v>
      </c>
      <c r="B6" s="99">
        <v>200</v>
      </c>
      <c r="C6" s="78">
        <v>3.2</v>
      </c>
      <c r="D6" s="78">
        <v>7.5</v>
      </c>
      <c r="E6" s="78">
        <v>37.3</v>
      </c>
      <c r="F6" s="78">
        <v>272</v>
      </c>
      <c r="G6" s="78">
        <v>123.3</v>
      </c>
      <c r="H6" s="78">
        <v>10.4</v>
      </c>
      <c r="I6" s="78">
        <v>0.9</v>
      </c>
      <c r="J6" s="78">
        <v>95.2</v>
      </c>
      <c r="K6" s="78">
        <v>186</v>
      </c>
      <c r="L6" s="78">
        <v>0.013</v>
      </c>
      <c r="M6" s="78">
        <v>0.0004</v>
      </c>
      <c r="N6" s="78">
        <v>0.4</v>
      </c>
      <c r="O6" s="78"/>
      <c r="P6" s="78">
        <v>0.017</v>
      </c>
      <c r="Q6" s="78">
        <v>0.7</v>
      </c>
      <c r="R6" s="78"/>
      <c r="S6" s="78"/>
      <c r="T6" s="78"/>
    </row>
    <row r="7" spans="1:20" ht="15.75">
      <c r="A7" s="110" t="s">
        <v>100</v>
      </c>
      <c r="B7" s="99">
        <v>200</v>
      </c>
      <c r="C7" s="100">
        <v>4.6</v>
      </c>
      <c r="D7" s="101">
        <v>4.4</v>
      </c>
      <c r="E7" s="101">
        <v>12.5</v>
      </c>
      <c r="F7" s="101">
        <v>107.2</v>
      </c>
      <c r="G7" s="78">
        <v>143</v>
      </c>
      <c r="H7" s="78">
        <v>14.3</v>
      </c>
      <c r="I7" s="78">
        <v>1.1</v>
      </c>
      <c r="J7" s="78">
        <v>80</v>
      </c>
      <c r="K7" s="78">
        <v>20</v>
      </c>
      <c r="L7" s="78">
        <v>0.001</v>
      </c>
      <c r="M7" s="78">
        <v>0.00023</v>
      </c>
      <c r="N7" s="78"/>
      <c r="O7" s="78">
        <v>0.04</v>
      </c>
      <c r="P7" s="78">
        <v>0.17</v>
      </c>
      <c r="Q7" s="78">
        <v>17.25</v>
      </c>
      <c r="R7" s="78">
        <v>1.6</v>
      </c>
      <c r="S7" s="78">
        <v>0.68</v>
      </c>
      <c r="T7" s="78">
        <v>642</v>
      </c>
    </row>
    <row r="8" spans="1:20" ht="15.75">
      <c r="A8" s="171" t="s">
        <v>66</v>
      </c>
      <c r="B8" s="172">
        <v>100</v>
      </c>
      <c r="C8" s="173">
        <v>0.4</v>
      </c>
      <c r="D8" s="173">
        <v>0.3</v>
      </c>
      <c r="E8" s="173">
        <v>10.3</v>
      </c>
      <c r="F8" s="173">
        <v>57</v>
      </c>
      <c r="G8" s="174">
        <v>19</v>
      </c>
      <c r="H8" s="174">
        <v>12</v>
      </c>
      <c r="I8" s="174">
        <v>0.3</v>
      </c>
      <c r="J8" s="174">
        <v>16</v>
      </c>
      <c r="K8" s="174">
        <v>31</v>
      </c>
      <c r="L8" s="174">
        <v>0.001</v>
      </c>
      <c r="M8" s="174">
        <v>0.001</v>
      </c>
      <c r="N8" s="174">
        <v>0.1</v>
      </c>
      <c r="O8" s="174">
        <v>0.02</v>
      </c>
      <c r="P8" s="174">
        <v>0.03</v>
      </c>
      <c r="Q8" s="174">
        <v>2</v>
      </c>
      <c r="R8" s="174">
        <v>0.9</v>
      </c>
      <c r="S8" s="174">
        <v>15</v>
      </c>
      <c r="T8" s="174" t="s">
        <v>178</v>
      </c>
    </row>
    <row r="9" spans="1:20" ht="15.75">
      <c r="A9" s="110" t="s">
        <v>61</v>
      </c>
      <c r="B9" s="102">
        <v>60</v>
      </c>
      <c r="C9" s="100">
        <v>4.42</v>
      </c>
      <c r="D9" s="101">
        <v>2.7</v>
      </c>
      <c r="E9" s="101">
        <v>26.1</v>
      </c>
      <c r="F9" s="101">
        <v>92</v>
      </c>
      <c r="G9" s="78">
        <v>75</v>
      </c>
      <c r="H9" s="78">
        <v>24.6</v>
      </c>
      <c r="I9" s="78">
        <v>0.16</v>
      </c>
      <c r="J9" s="78">
        <v>77.4</v>
      </c>
      <c r="K9" s="78">
        <v>84.6</v>
      </c>
      <c r="L9" s="78"/>
      <c r="M9" s="78">
        <v>2E-05</v>
      </c>
      <c r="N9" s="78"/>
      <c r="O9" s="78">
        <v>0.24</v>
      </c>
      <c r="P9" s="78">
        <v>0.015</v>
      </c>
      <c r="Q9" s="78"/>
      <c r="R9" s="78"/>
      <c r="S9" s="78">
        <v>0.012</v>
      </c>
      <c r="T9" s="78" t="s">
        <v>178</v>
      </c>
    </row>
    <row r="10" spans="1:20" ht="15.75">
      <c r="A10" s="110" t="s">
        <v>62</v>
      </c>
      <c r="B10" s="99">
        <v>30</v>
      </c>
      <c r="C10" s="101">
        <v>2.55</v>
      </c>
      <c r="D10" s="101">
        <v>0.99</v>
      </c>
      <c r="E10" s="101">
        <v>12.75</v>
      </c>
      <c r="F10" s="101">
        <v>77.7</v>
      </c>
      <c r="G10" s="78">
        <v>21.9</v>
      </c>
      <c r="H10" s="78">
        <v>12</v>
      </c>
      <c r="I10" s="78">
        <v>0.85</v>
      </c>
      <c r="J10" s="78">
        <v>37.5</v>
      </c>
      <c r="K10" s="78">
        <v>49.8</v>
      </c>
      <c r="L10" s="78"/>
      <c r="M10" s="78"/>
      <c r="N10" s="78">
        <v>0.015</v>
      </c>
      <c r="O10" s="78">
        <v>0.13</v>
      </c>
      <c r="P10" s="78">
        <v>0.01</v>
      </c>
      <c r="Q10" s="78"/>
      <c r="R10" s="78"/>
      <c r="S10" s="78">
        <v>0.012</v>
      </c>
      <c r="T10" s="78" t="s">
        <v>178</v>
      </c>
    </row>
    <row r="11" spans="1:20" ht="15.75">
      <c r="A11" s="118" t="s">
        <v>52</v>
      </c>
      <c r="B11" s="106">
        <f>SUM(B5:B10)</f>
        <v>690</v>
      </c>
      <c r="C11" s="119">
        <f aca="true" t="shared" si="0" ref="C11:I11">SUM(C5:C10)</f>
        <v>22.169999999999998</v>
      </c>
      <c r="D11" s="119">
        <f t="shared" si="0"/>
        <v>23.29</v>
      </c>
      <c r="E11" s="119">
        <f t="shared" si="0"/>
        <v>105.25</v>
      </c>
      <c r="F11" s="119">
        <f t="shared" si="0"/>
        <v>725.6</v>
      </c>
      <c r="G11" s="119">
        <f t="shared" si="0"/>
        <v>453.2</v>
      </c>
      <c r="H11" s="119">
        <f t="shared" si="0"/>
        <v>92.69999999999999</v>
      </c>
      <c r="I11" s="119">
        <f t="shared" si="0"/>
        <v>3.5100000000000002</v>
      </c>
      <c r="J11" s="119">
        <f aca="true" t="shared" si="1" ref="J11:S11">SUM(J5:J10)</f>
        <v>417.1</v>
      </c>
      <c r="K11" s="119">
        <f t="shared" si="1"/>
        <v>382.40000000000003</v>
      </c>
      <c r="L11" s="119">
        <f t="shared" si="1"/>
        <v>0.015</v>
      </c>
      <c r="M11" s="119">
        <f t="shared" si="1"/>
        <v>0.00165</v>
      </c>
      <c r="N11" s="119">
        <f t="shared" si="1"/>
        <v>0.5740000000000001</v>
      </c>
      <c r="O11" s="119">
        <f t="shared" si="1"/>
        <v>0.43</v>
      </c>
      <c r="P11" s="119">
        <f t="shared" si="1"/>
        <v>0.542</v>
      </c>
      <c r="Q11" s="119">
        <f t="shared" si="1"/>
        <v>44.95</v>
      </c>
      <c r="R11" s="119">
        <f t="shared" si="1"/>
        <v>4.3500000000000005</v>
      </c>
      <c r="S11" s="119">
        <f t="shared" si="1"/>
        <v>15.704</v>
      </c>
      <c r="T11" s="119"/>
    </row>
    <row r="12" spans="1:20" s="12" customFormat="1" ht="15.75">
      <c r="A12" s="118" t="s">
        <v>3</v>
      </c>
      <c r="B12" s="99"/>
      <c r="C12" s="101"/>
      <c r="D12" s="101"/>
      <c r="E12" s="101"/>
      <c r="F12" s="101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1" ht="30" customHeight="1">
      <c r="A13" s="94" t="s">
        <v>207</v>
      </c>
      <c r="B13" s="99">
        <v>100</v>
      </c>
      <c r="C13" s="133">
        <v>4.4</v>
      </c>
      <c r="D13" s="134">
        <v>0.3</v>
      </c>
      <c r="E13" s="134">
        <v>11.4</v>
      </c>
      <c r="F13" s="134">
        <v>56</v>
      </c>
      <c r="G13" s="135">
        <v>19</v>
      </c>
      <c r="H13" s="135">
        <v>5.25</v>
      </c>
      <c r="I13" s="136">
        <v>0.6</v>
      </c>
      <c r="J13" s="136">
        <v>35</v>
      </c>
      <c r="K13" s="136">
        <v>11.2</v>
      </c>
      <c r="L13" s="136"/>
      <c r="M13" s="136"/>
      <c r="N13" s="136">
        <v>0.1</v>
      </c>
      <c r="O13" s="136"/>
      <c r="P13" s="136">
        <v>0.08</v>
      </c>
      <c r="Q13" s="136">
        <v>86.1</v>
      </c>
      <c r="R13" s="136"/>
      <c r="S13" s="136">
        <v>3.3</v>
      </c>
      <c r="T13" s="109" t="s">
        <v>160</v>
      </c>
      <c r="U13" s="55"/>
    </row>
    <row r="14" spans="1:20" ht="17.25" customHeight="1">
      <c r="A14" s="123" t="s">
        <v>204</v>
      </c>
      <c r="B14" s="124">
        <v>250</v>
      </c>
      <c r="C14" s="125">
        <v>6</v>
      </c>
      <c r="D14" s="125">
        <v>3</v>
      </c>
      <c r="E14" s="125">
        <v>4.25</v>
      </c>
      <c r="F14" s="125">
        <v>18.75</v>
      </c>
      <c r="G14" s="126">
        <v>21.62</v>
      </c>
      <c r="H14" s="126">
        <v>12.5</v>
      </c>
      <c r="I14" s="126">
        <v>0.6</v>
      </c>
      <c r="J14" s="126">
        <v>35</v>
      </c>
      <c r="K14" s="126">
        <v>7.5</v>
      </c>
      <c r="L14" s="126">
        <v>0.002</v>
      </c>
      <c r="M14" s="126">
        <v>0.0013</v>
      </c>
      <c r="N14" s="126">
        <v>1.35</v>
      </c>
      <c r="O14" s="126">
        <v>0.03</v>
      </c>
      <c r="P14" s="126">
        <v>0.02</v>
      </c>
      <c r="Q14" s="126">
        <v>33</v>
      </c>
      <c r="R14" s="126"/>
      <c r="S14" s="126">
        <v>0.2</v>
      </c>
      <c r="T14" s="98"/>
    </row>
    <row r="15" spans="1:20" ht="44.25" customHeight="1">
      <c r="A15" s="103" t="s">
        <v>111</v>
      </c>
      <c r="B15" s="99">
        <v>100</v>
      </c>
      <c r="C15" s="149">
        <v>11.1</v>
      </c>
      <c r="D15" s="149">
        <v>16.9</v>
      </c>
      <c r="E15" s="149">
        <v>9</v>
      </c>
      <c r="F15" s="149">
        <v>156.3</v>
      </c>
      <c r="G15" s="149">
        <v>96.2</v>
      </c>
      <c r="H15" s="149">
        <v>11.4</v>
      </c>
      <c r="I15" s="149">
        <v>1.8</v>
      </c>
      <c r="J15" s="149">
        <v>52.9</v>
      </c>
      <c r="K15" s="149">
        <v>76.2</v>
      </c>
      <c r="L15" s="149">
        <v>0.003</v>
      </c>
      <c r="M15" s="149">
        <v>0.01</v>
      </c>
      <c r="N15" s="149">
        <v>0.011</v>
      </c>
      <c r="O15" s="149">
        <v>0.01</v>
      </c>
      <c r="P15" s="149">
        <v>0.02</v>
      </c>
      <c r="Q15" s="149">
        <v>27.2</v>
      </c>
      <c r="R15" s="149">
        <v>2.3</v>
      </c>
      <c r="S15" s="149">
        <v>0.8</v>
      </c>
      <c r="T15" s="149">
        <v>498</v>
      </c>
    </row>
    <row r="16" spans="1:20" ht="17.25" customHeight="1">
      <c r="A16" s="94" t="s">
        <v>68</v>
      </c>
      <c r="B16" s="99">
        <v>200</v>
      </c>
      <c r="C16" s="100">
        <v>5.5</v>
      </c>
      <c r="D16" s="101">
        <v>8.3</v>
      </c>
      <c r="E16" s="101">
        <v>37.1</v>
      </c>
      <c r="F16" s="101">
        <v>286.6</v>
      </c>
      <c r="G16" s="78">
        <v>29.1</v>
      </c>
      <c r="H16" s="78">
        <v>29.99</v>
      </c>
      <c r="I16" s="78">
        <v>1.26</v>
      </c>
      <c r="J16" s="78">
        <v>216</v>
      </c>
      <c r="K16" s="78">
        <v>117.8</v>
      </c>
      <c r="L16" s="78">
        <v>0.03</v>
      </c>
      <c r="M16" s="78">
        <v>0.005</v>
      </c>
      <c r="N16" s="78">
        <v>0.6</v>
      </c>
      <c r="O16" s="78">
        <v>0.01</v>
      </c>
      <c r="P16" s="78">
        <v>0.14</v>
      </c>
      <c r="Q16" s="78">
        <v>32.94</v>
      </c>
      <c r="R16" s="78"/>
      <c r="S16" s="78"/>
      <c r="T16" s="78">
        <v>186</v>
      </c>
    </row>
    <row r="17" spans="1:20" ht="15.75">
      <c r="A17" s="94" t="s">
        <v>99</v>
      </c>
      <c r="B17" s="99">
        <v>200</v>
      </c>
      <c r="C17" s="101">
        <v>1</v>
      </c>
      <c r="D17" s="101">
        <v>0.2</v>
      </c>
      <c r="E17" s="101">
        <v>20.2</v>
      </c>
      <c r="F17" s="101">
        <v>92</v>
      </c>
      <c r="G17" s="78">
        <v>14</v>
      </c>
      <c r="H17" s="78">
        <v>8</v>
      </c>
      <c r="I17" s="78">
        <v>1.8</v>
      </c>
      <c r="J17" s="78">
        <v>14</v>
      </c>
      <c r="K17" s="78">
        <v>40</v>
      </c>
      <c r="L17" s="78">
        <v>0.002</v>
      </c>
      <c r="M17" s="78"/>
      <c r="N17" s="78"/>
      <c r="O17" s="78">
        <v>0.002</v>
      </c>
      <c r="P17" s="78">
        <v>0.001</v>
      </c>
      <c r="Q17" s="78"/>
      <c r="R17" s="78"/>
      <c r="S17" s="78">
        <v>10</v>
      </c>
      <c r="T17" s="78" t="s">
        <v>178</v>
      </c>
    </row>
    <row r="18" spans="1:20" ht="15.75">
      <c r="A18" s="103" t="s">
        <v>61</v>
      </c>
      <c r="B18" s="99">
        <v>60</v>
      </c>
      <c r="C18" s="100">
        <v>4.42</v>
      </c>
      <c r="D18" s="101">
        <v>2.7</v>
      </c>
      <c r="E18" s="101">
        <v>26.1</v>
      </c>
      <c r="F18" s="101">
        <v>92</v>
      </c>
      <c r="G18" s="78">
        <v>75</v>
      </c>
      <c r="H18" s="78">
        <v>24.6</v>
      </c>
      <c r="I18" s="78">
        <v>0.16</v>
      </c>
      <c r="J18" s="78">
        <v>77.4</v>
      </c>
      <c r="K18" s="78">
        <v>84.6</v>
      </c>
      <c r="L18" s="78"/>
      <c r="M18" s="78">
        <v>2E-05</v>
      </c>
      <c r="N18" s="78"/>
      <c r="O18" s="78">
        <v>0.24</v>
      </c>
      <c r="P18" s="78">
        <v>0.015</v>
      </c>
      <c r="Q18" s="78"/>
      <c r="R18" s="78"/>
      <c r="S18" s="78">
        <v>0.012</v>
      </c>
      <c r="T18" s="78" t="s">
        <v>178</v>
      </c>
    </row>
    <row r="19" spans="1:20" ht="15.75">
      <c r="A19" s="103" t="s">
        <v>62</v>
      </c>
      <c r="B19" s="99">
        <v>40</v>
      </c>
      <c r="C19" s="101">
        <v>3.4</v>
      </c>
      <c r="D19" s="101">
        <v>1.3</v>
      </c>
      <c r="E19" s="101">
        <v>14</v>
      </c>
      <c r="F19" s="101">
        <v>103.6</v>
      </c>
      <c r="G19" s="78">
        <v>29.2</v>
      </c>
      <c r="H19" s="78">
        <v>16</v>
      </c>
      <c r="I19" s="78">
        <v>1.13</v>
      </c>
      <c r="J19" s="78">
        <v>50</v>
      </c>
      <c r="K19" s="78">
        <v>66.4</v>
      </c>
      <c r="L19" s="78"/>
      <c r="M19" s="78"/>
      <c r="N19" s="78">
        <v>0.02</v>
      </c>
      <c r="O19" s="78">
        <v>0.17</v>
      </c>
      <c r="P19" s="78">
        <v>0.01</v>
      </c>
      <c r="Q19" s="78"/>
      <c r="R19" s="78"/>
      <c r="S19" s="78">
        <v>0.016</v>
      </c>
      <c r="T19" s="78" t="s">
        <v>178</v>
      </c>
    </row>
    <row r="20" spans="1:20" ht="15.75">
      <c r="A20" s="118" t="s">
        <v>54</v>
      </c>
      <c r="B20" s="106">
        <f>SUM(B13:B19)</f>
        <v>950</v>
      </c>
      <c r="C20" s="119">
        <f aca="true" t="shared" si="2" ref="C20:S20">SUM(C13:C19)</f>
        <v>35.82</v>
      </c>
      <c r="D20" s="119">
        <f t="shared" si="2"/>
        <v>32.699999999999996</v>
      </c>
      <c r="E20" s="119">
        <f t="shared" si="2"/>
        <v>122.05000000000001</v>
      </c>
      <c r="F20" s="119">
        <f t="shared" si="2"/>
        <v>805.2500000000001</v>
      </c>
      <c r="G20" s="119">
        <f t="shared" si="2"/>
        <v>284.12</v>
      </c>
      <c r="H20" s="119">
        <f t="shared" si="2"/>
        <v>107.74000000000001</v>
      </c>
      <c r="I20" s="119">
        <f t="shared" si="2"/>
        <v>7.35</v>
      </c>
      <c r="J20" s="119">
        <f t="shared" si="2"/>
        <v>480.29999999999995</v>
      </c>
      <c r="K20" s="119">
        <f t="shared" si="2"/>
        <v>403.69999999999993</v>
      </c>
      <c r="L20" s="119">
        <f t="shared" si="2"/>
        <v>0.037</v>
      </c>
      <c r="M20" s="119">
        <f t="shared" si="2"/>
        <v>0.01632</v>
      </c>
      <c r="N20" s="119">
        <f t="shared" si="2"/>
        <v>2.081</v>
      </c>
      <c r="O20" s="119">
        <f t="shared" si="2"/>
        <v>0.46199999999999997</v>
      </c>
      <c r="P20" s="119">
        <f t="shared" si="2"/>
        <v>0.28600000000000003</v>
      </c>
      <c r="Q20" s="119">
        <f t="shared" si="2"/>
        <v>179.23999999999998</v>
      </c>
      <c r="R20" s="119">
        <f t="shared" si="2"/>
        <v>2.3</v>
      </c>
      <c r="S20" s="119">
        <f t="shared" si="2"/>
        <v>14.328000000000001</v>
      </c>
      <c r="T20" s="119"/>
    </row>
    <row r="21" spans="1:20" ht="15.75">
      <c r="A21" s="2" t="s">
        <v>9</v>
      </c>
      <c r="B21" s="6"/>
      <c r="C21" s="51">
        <f aca="true" t="shared" si="3" ref="C21:S21">SUM(C11+C20)</f>
        <v>57.989999999999995</v>
      </c>
      <c r="D21" s="51">
        <f t="shared" si="3"/>
        <v>55.989999999999995</v>
      </c>
      <c r="E21" s="51">
        <f t="shared" si="3"/>
        <v>227.3</v>
      </c>
      <c r="F21" s="51">
        <f t="shared" si="3"/>
        <v>1530.8500000000001</v>
      </c>
      <c r="G21" s="51">
        <f t="shared" si="3"/>
        <v>737.3199999999999</v>
      </c>
      <c r="H21" s="51">
        <f t="shared" si="3"/>
        <v>200.44</v>
      </c>
      <c r="I21" s="51">
        <f t="shared" si="3"/>
        <v>10.86</v>
      </c>
      <c r="J21" s="51">
        <f t="shared" si="3"/>
        <v>897.4</v>
      </c>
      <c r="K21" s="51">
        <f t="shared" si="3"/>
        <v>786.0999999999999</v>
      </c>
      <c r="L21" s="51">
        <f t="shared" si="3"/>
        <v>0.052</v>
      </c>
      <c r="M21" s="51">
        <f t="shared" si="3"/>
        <v>0.01797</v>
      </c>
      <c r="N21" s="51">
        <f t="shared" si="3"/>
        <v>2.6550000000000002</v>
      </c>
      <c r="O21" s="51">
        <f t="shared" si="3"/>
        <v>0.8919999999999999</v>
      </c>
      <c r="P21" s="51">
        <f t="shared" si="3"/>
        <v>0.8280000000000001</v>
      </c>
      <c r="Q21" s="51">
        <f t="shared" si="3"/>
        <v>224.19</v>
      </c>
      <c r="R21" s="51">
        <f t="shared" si="3"/>
        <v>6.65</v>
      </c>
      <c r="S21" s="51">
        <f t="shared" si="3"/>
        <v>30.032000000000004</v>
      </c>
      <c r="T21" s="51"/>
    </row>
  </sheetData>
  <sheetProtection/>
  <mergeCells count="19">
    <mergeCell ref="L3:L4"/>
    <mergeCell ref="M3:M4"/>
    <mergeCell ref="T3:T4"/>
    <mergeCell ref="S3:S4"/>
    <mergeCell ref="N3:N4"/>
    <mergeCell ref="O3:O4"/>
    <mergeCell ref="P3:P4"/>
    <mergeCell ref="Q3:Q4"/>
    <mergeCell ref="R3:R4"/>
    <mergeCell ref="G3:G4"/>
    <mergeCell ref="H3:H4"/>
    <mergeCell ref="I3:I4"/>
    <mergeCell ref="A1:T1"/>
    <mergeCell ref="G2:T2"/>
    <mergeCell ref="A2:A3"/>
    <mergeCell ref="F2:F3"/>
    <mergeCell ref="B3:E3"/>
    <mergeCell ref="J3:J4"/>
    <mergeCell ref="K3:K4"/>
  </mergeCells>
  <printOptions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25.57421875" style="14" customWidth="1"/>
    <col min="2" max="2" width="6.7109375" style="13" customWidth="1"/>
    <col min="3" max="3" width="7.7109375" style="13" customWidth="1"/>
    <col min="4" max="4" width="8.140625" style="13" customWidth="1"/>
    <col min="5" max="5" width="9.421875" style="13" customWidth="1"/>
    <col min="6" max="6" width="8.00390625" style="13" customWidth="1"/>
    <col min="7" max="7" width="7.00390625" style="13" customWidth="1"/>
    <col min="8" max="8" width="6.7109375" style="13" customWidth="1"/>
    <col min="9" max="9" width="7.28125" style="13" customWidth="1"/>
    <col min="10" max="10" width="6.28125" style="13" customWidth="1"/>
    <col min="11" max="11" width="6.140625" style="13" customWidth="1"/>
    <col min="12" max="12" width="8.421875" style="13" customWidth="1"/>
    <col min="13" max="13" width="8.140625" style="13" customWidth="1"/>
    <col min="14" max="14" width="6.140625" style="13" customWidth="1"/>
    <col min="15" max="15" width="7.28125" style="13" customWidth="1"/>
    <col min="16" max="16" width="6.140625" style="13" customWidth="1"/>
    <col min="17" max="17" width="6.28125" style="13" customWidth="1"/>
    <col min="18" max="18" width="5.421875" style="13" customWidth="1"/>
    <col min="19" max="19" width="7.140625" style="13" customWidth="1"/>
    <col min="20" max="20" width="6.7109375" style="13" customWidth="1"/>
    <col min="21" max="16384" width="9.140625" style="13" customWidth="1"/>
  </cols>
  <sheetData>
    <row r="1" spans="1:20" ht="18.75">
      <c r="A1" s="224" t="s">
        <v>12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ht="14.25" customHeight="1">
      <c r="A2" s="217" t="s">
        <v>0</v>
      </c>
      <c r="B2" s="24" t="s">
        <v>1</v>
      </c>
      <c r="C2" s="24" t="s">
        <v>4</v>
      </c>
      <c r="D2" s="24" t="s">
        <v>5</v>
      </c>
      <c r="E2" s="25" t="s">
        <v>6</v>
      </c>
      <c r="F2" s="218" t="s">
        <v>7</v>
      </c>
      <c r="G2" s="226" t="s">
        <v>86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</row>
    <row r="3" spans="1:20" ht="18.75" customHeight="1">
      <c r="A3" s="217"/>
      <c r="B3" s="219" t="s">
        <v>8</v>
      </c>
      <c r="C3" s="220"/>
      <c r="D3" s="220"/>
      <c r="E3" s="220"/>
      <c r="F3" s="218"/>
      <c r="G3" s="229" t="s">
        <v>23</v>
      </c>
      <c r="H3" s="231" t="s">
        <v>24</v>
      </c>
      <c r="I3" s="231" t="s">
        <v>25</v>
      </c>
      <c r="J3" s="210" t="s">
        <v>72</v>
      </c>
      <c r="K3" s="210" t="s">
        <v>73</v>
      </c>
      <c r="L3" s="210" t="s">
        <v>74</v>
      </c>
      <c r="M3" s="210" t="s">
        <v>75</v>
      </c>
      <c r="N3" s="210" t="s">
        <v>76</v>
      </c>
      <c r="O3" s="210" t="s">
        <v>77</v>
      </c>
      <c r="P3" s="210" t="s">
        <v>78</v>
      </c>
      <c r="Q3" s="210" t="s">
        <v>79</v>
      </c>
      <c r="R3" s="210" t="s">
        <v>80</v>
      </c>
      <c r="S3" s="210" t="s">
        <v>26</v>
      </c>
      <c r="T3" s="205" t="s">
        <v>82</v>
      </c>
    </row>
    <row r="4" spans="1:20" ht="18.75" customHeight="1">
      <c r="A4" s="7" t="s">
        <v>2</v>
      </c>
      <c r="B4" s="8"/>
      <c r="C4" s="4"/>
      <c r="D4" s="4"/>
      <c r="E4" s="4"/>
      <c r="F4" s="4"/>
      <c r="G4" s="230"/>
      <c r="H4" s="232"/>
      <c r="I4" s="232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33"/>
    </row>
    <row r="5" spans="1:20" ht="32.25" customHeight="1">
      <c r="A5" s="110" t="s">
        <v>183</v>
      </c>
      <c r="B5" s="95">
        <v>200</v>
      </c>
      <c r="C5" s="101">
        <v>12</v>
      </c>
      <c r="D5" s="101">
        <v>12.86</v>
      </c>
      <c r="E5" s="101">
        <v>38.6</v>
      </c>
      <c r="F5" s="101">
        <v>220.3</v>
      </c>
      <c r="G5" s="117">
        <v>260.5</v>
      </c>
      <c r="H5" s="117">
        <v>19.4</v>
      </c>
      <c r="I5" s="78">
        <v>0.94</v>
      </c>
      <c r="J5" s="78">
        <v>190</v>
      </c>
      <c r="K5" s="78">
        <v>22</v>
      </c>
      <c r="L5" s="78">
        <v>0.0008</v>
      </c>
      <c r="M5" s="78">
        <v>0.003</v>
      </c>
      <c r="N5" s="78">
        <v>0.059</v>
      </c>
      <c r="O5" s="78">
        <v>0.0008</v>
      </c>
      <c r="P5" s="78">
        <v>0.5</v>
      </c>
      <c r="Q5" s="78">
        <v>93.9</v>
      </c>
      <c r="R5" s="78">
        <v>1.01</v>
      </c>
      <c r="S5" s="78">
        <v>0.73</v>
      </c>
      <c r="T5" s="78">
        <v>366</v>
      </c>
    </row>
    <row r="6" spans="1:20" ht="15.75">
      <c r="A6" s="110" t="s">
        <v>67</v>
      </c>
      <c r="B6" s="99">
        <v>100</v>
      </c>
      <c r="C6" s="101">
        <v>1.5</v>
      </c>
      <c r="D6" s="101">
        <v>0.5</v>
      </c>
      <c r="E6" s="101">
        <v>2.1</v>
      </c>
      <c r="F6" s="101">
        <v>96</v>
      </c>
      <c r="G6" s="78">
        <v>8</v>
      </c>
      <c r="H6" s="78">
        <v>32</v>
      </c>
      <c r="I6" s="78">
        <v>0.6</v>
      </c>
      <c r="J6" s="78">
        <v>28</v>
      </c>
      <c r="K6" s="78">
        <v>148</v>
      </c>
      <c r="L6" s="78">
        <v>0.03</v>
      </c>
      <c r="M6" s="78">
        <v>0.0001</v>
      </c>
      <c r="N6" s="78">
        <v>1.2</v>
      </c>
      <c r="O6" s="78">
        <v>0.04</v>
      </c>
      <c r="P6" s="78">
        <v>0.05</v>
      </c>
      <c r="Q6" s="78">
        <v>20</v>
      </c>
      <c r="R6" s="78">
        <v>0.2</v>
      </c>
      <c r="S6" s="78">
        <v>10</v>
      </c>
      <c r="T6" s="78" t="s">
        <v>178</v>
      </c>
    </row>
    <row r="7" spans="1:20" ht="15.75" customHeight="1">
      <c r="A7" s="94" t="s">
        <v>102</v>
      </c>
      <c r="B7" s="102">
        <v>200</v>
      </c>
      <c r="C7" s="101">
        <v>2.6</v>
      </c>
      <c r="D7" s="101">
        <v>3.8</v>
      </c>
      <c r="E7" s="101">
        <v>22.4</v>
      </c>
      <c r="F7" s="101">
        <v>112.4</v>
      </c>
      <c r="G7" s="78">
        <v>222</v>
      </c>
      <c r="H7" s="78">
        <v>11.4</v>
      </c>
      <c r="I7" s="78">
        <v>0.2</v>
      </c>
      <c r="J7" s="78">
        <v>14</v>
      </c>
      <c r="K7" s="78">
        <v>68</v>
      </c>
      <c r="L7" s="78"/>
      <c r="M7" s="78"/>
      <c r="N7" s="78"/>
      <c r="O7" s="78">
        <v>0.06</v>
      </c>
      <c r="P7" s="78">
        <v>0.26</v>
      </c>
      <c r="Q7" s="78">
        <v>26.58</v>
      </c>
      <c r="R7" s="78">
        <v>1.2</v>
      </c>
      <c r="S7" s="78">
        <v>1.04</v>
      </c>
      <c r="T7" s="78">
        <v>689</v>
      </c>
    </row>
    <row r="8" spans="1:20" ht="15.75">
      <c r="A8" s="110" t="s">
        <v>165</v>
      </c>
      <c r="B8" s="99">
        <v>200</v>
      </c>
      <c r="C8" s="104">
        <v>3.8</v>
      </c>
      <c r="D8" s="104">
        <v>3.75</v>
      </c>
      <c r="E8" s="104">
        <v>16.5</v>
      </c>
      <c r="F8" s="104">
        <v>108.5</v>
      </c>
      <c r="G8" s="104">
        <v>104</v>
      </c>
      <c r="H8" s="104">
        <v>10</v>
      </c>
      <c r="I8" s="104">
        <v>1.1</v>
      </c>
      <c r="J8" s="104">
        <v>32</v>
      </c>
      <c r="K8" s="104">
        <v>60</v>
      </c>
      <c r="L8" s="104">
        <v>0.015</v>
      </c>
      <c r="M8" s="104">
        <v>0.003</v>
      </c>
      <c r="N8" s="104">
        <v>0.15</v>
      </c>
      <c r="O8" s="104"/>
      <c r="P8" s="104">
        <v>0.22</v>
      </c>
      <c r="Q8" s="104">
        <v>131</v>
      </c>
      <c r="R8" s="104"/>
      <c r="S8" s="104">
        <v>0.9</v>
      </c>
      <c r="T8" s="104" t="s">
        <v>178</v>
      </c>
    </row>
    <row r="9" spans="1:20" ht="15.75" customHeight="1">
      <c r="A9" s="94" t="s">
        <v>61</v>
      </c>
      <c r="B9" s="102">
        <v>60</v>
      </c>
      <c r="C9" s="100">
        <v>4.42</v>
      </c>
      <c r="D9" s="101">
        <v>2.7</v>
      </c>
      <c r="E9" s="101">
        <v>26.1</v>
      </c>
      <c r="F9" s="101">
        <v>92</v>
      </c>
      <c r="G9" s="78">
        <v>75</v>
      </c>
      <c r="H9" s="78">
        <v>24.6</v>
      </c>
      <c r="I9" s="78">
        <v>0.16</v>
      </c>
      <c r="J9" s="78">
        <v>77.4</v>
      </c>
      <c r="K9" s="78">
        <v>84.6</v>
      </c>
      <c r="L9" s="78"/>
      <c r="M9" s="78">
        <v>2E-05</v>
      </c>
      <c r="N9" s="78"/>
      <c r="O9" s="78">
        <v>0.24</v>
      </c>
      <c r="P9" s="78">
        <v>0.015</v>
      </c>
      <c r="Q9" s="78"/>
      <c r="R9" s="78"/>
      <c r="S9" s="78">
        <v>0.012</v>
      </c>
      <c r="T9" s="129" t="s">
        <v>178</v>
      </c>
    </row>
    <row r="10" spans="1:20" ht="18" customHeight="1">
      <c r="A10" s="110" t="s">
        <v>62</v>
      </c>
      <c r="B10" s="99">
        <v>30</v>
      </c>
      <c r="C10" s="101">
        <v>2.55</v>
      </c>
      <c r="D10" s="101">
        <v>0.99</v>
      </c>
      <c r="E10" s="101">
        <v>12.75</v>
      </c>
      <c r="F10" s="101">
        <v>77.7</v>
      </c>
      <c r="G10" s="78">
        <v>21.9</v>
      </c>
      <c r="H10" s="78">
        <v>12</v>
      </c>
      <c r="I10" s="78">
        <v>0.85</v>
      </c>
      <c r="J10" s="78">
        <v>37.5</v>
      </c>
      <c r="K10" s="78">
        <v>49.8</v>
      </c>
      <c r="L10" s="78"/>
      <c r="M10" s="78"/>
      <c r="N10" s="78">
        <v>0.015</v>
      </c>
      <c r="O10" s="78">
        <v>0.13</v>
      </c>
      <c r="P10" s="78">
        <v>0.01</v>
      </c>
      <c r="Q10" s="78"/>
      <c r="R10" s="78"/>
      <c r="S10" s="78">
        <v>0.012</v>
      </c>
      <c r="T10" s="78" t="s">
        <v>178</v>
      </c>
    </row>
    <row r="11" spans="1:20" ht="15.75">
      <c r="A11" s="130" t="s">
        <v>52</v>
      </c>
      <c r="B11" s="131">
        <f>SUM(B5:B10)</f>
        <v>790</v>
      </c>
      <c r="C11" s="132">
        <f aca="true" t="shared" si="0" ref="C11:I11">SUM(C5:C10)</f>
        <v>26.87</v>
      </c>
      <c r="D11" s="132">
        <f t="shared" si="0"/>
        <v>24.599999999999998</v>
      </c>
      <c r="E11" s="132">
        <f t="shared" si="0"/>
        <v>118.44999999999999</v>
      </c>
      <c r="F11" s="132">
        <v>667.92</v>
      </c>
      <c r="G11" s="132">
        <f t="shared" si="0"/>
        <v>691.4</v>
      </c>
      <c r="H11" s="132">
        <f t="shared" si="0"/>
        <v>109.4</v>
      </c>
      <c r="I11" s="132">
        <f t="shared" si="0"/>
        <v>3.85</v>
      </c>
      <c r="J11" s="132">
        <v>208</v>
      </c>
      <c r="K11" s="132">
        <f aca="true" t="shared" si="1" ref="K11:S11">SUM(K5:K10)</f>
        <v>432.40000000000003</v>
      </c>
      <c r="L11" s="132">
        <f t="shared" si="1"/>
        <v>0.045799999999999993</v>
      </c>
      <c r="M11" s="132">
        <f t="shared" si="1"/>
        <v>0.00612</v>
      </c>
      <c r="N11" s="132">
        <f t="shared" si="1"/>
        <v>1.4239999999999997</v>
      </c>
      <c r="O11" s="132">
        <f t="shared" si="1"/>
        <v>0.4708</v>
      </c>
      <c r="P11" s="132">
        <f t="shared" si="1"/>
        <v>1.055</v>
      </c>
      <c r="Q11" s="132">
        <f t="shared" si="1"/>
        <v>271.48</v>
      </c>
      <c r="R11" s="132">
        <f t="shared" si="1"/>
        <v>2.41</v>
      </c>
      <c r="S11" s="132">
        <f t="shared" si="1"/>
        <v>12.694</v>
      </c>
      <c r="T11" s="132"/>
    </row>
    <row r="12" spans="1:20" ht="15.75">
      <c r="A12" s="130" t="s">
        <v>3</v>
      </c>
      <c r="B12" s="102"/>
      <c r="C12" s="100"/>
      <c r="D12" s="101"/>
      <c r="E12" s="101"/>
      <c r="F12" s="101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0" ht="32.25" customHeight="1">
      <c r="A13" s="120" t="s">
        <v>118</v>
      </c>
      <c r="B13" s="121">
        <v>100</v>
      </c>
      <c r="C13" s="101">
        <v>1.02</v>
      </c>
      <c r="D13" s="101">
        <v>3.64</v>
      </c>
      <c r="E13" s="101">
        <v>5.64</v>
      </c>
      <c r="F13" s="101">
        <v>50.76</v>
      </c>
      <c r="G13" s="78">
        <v>25.84</v>
      </c>
      <c r="H13" s="78">
        <v>4.93</v>
      </c>
      <c r="I13" s="78"/>
      <c r="J13" s="122"/>
      <c r="K13" s="122">
        <v>96</v>
      </c>
      <c r="L13" s="122"/>
      <c r="M13" s="122"/>
      <c r="N13" s="122"/>
      <c r="O13" s="122"/>
      <c r="P13" s="122">
        <v>0.0003</v>
      </c>
      <c r="Q13" s="122">
        <v>1.14</v>
      </c>
      <c r="R13" s="122"/>
      <c r="S13" s="122">
        <v>5.11</v>
      </c>
      <c r="T13" s="98" t="s">
        <v>163</v>
      </c>
    </row>
    <row r="14" spans="1:20" ht="58.5" customHeight="1">
      <c r="A14" s="123" t="s">
        <v>198</v>
      </c>
      <c r="B14" s="124">
        <v>250</v>
      </c>
      <c r="C14" s="125">
        <v>5.25</v>
      </c>
      <c r="D14" s="125">
        <v>6.5</v>
      </c>
      <c r="E14" s="125">
        <v>7.5</v>
      </c>
      <c r="F14" s="125">
        <v>126</v>
      </c>
      <c r="G14" s="126">
        <v>58.6</v>
      </c>
      <c r="H14" s="126">
        <v>15.93</v>
      </c>
      <c r="I14" s="126">
        <v>1.67</v>
      </c>
      <c r="J14" s="126">
        <v>19.25</v>
      </c>
      <c r="K14" s="126">
        <v>12.3</v>
      </c>
      <c r="L14" s="126"/>
      <c r="M14" s="126"/>
      <c r="N14" s="126"/>
      <c r="O14" s="126">
        <v>0.007</v>
      </c>
      <c r="P14" s="126">
        <v>0.0095</v>
      </c>
      <c r="Q14" s="126">
        <v>32.5</v>
      </c>
      <c r="R14" s="126"/>
      <c r="S14" s="126">
        <v>0.7</v>
      </c>
      <c r="T14" s="98" t="s">
        <v>158</v>
      </c>
    </row>
    <row r="15" spans="1:20" ht="17.25" customHeight="1">
      <c r="A15" s="94" t="s">
        <v>235</v>
      </c>
      <c r="B15" s="102">
        <v>220</v>
      </c>
      <c r="C15" s="100">
        <v>11.3</v>
      </c>
      <c r="D15" s="101">
        <v>7.3</v>
      </c>
      <c r="E15" s="101">
        <v>15</v>
      </c>
      <c r="F15" s="101">
        <v>310</v>
      </c>
      <c r="G15" s="78">
        <v>173.8</v>
      </c>
      <c r="H15" s="78">
        <v>29.5</v>
      </c>
      <c r="I15" s="78">
        <v>1.5</v>
      </c>
      <c r="J15" s="78">
        <v>125.2</v>
      </c>
      <c r="K15" s="78">
        <v>30.3</v>
      </c>
      <c r="L15" s="78">
        <v>0.0008</v>
      </c>
      <c r="M15" s="78">
        <v>0.001</v>
      </c>
      <c r="N15" s="78">
        <v>0.055</v>
      </c>
      <c r="O15" s="78">
        <v>0.012</v>
      </c>
      <c r="P15" s="78">
        <v>0.019</v>
      </c>
      <c r="Q15" s="78">
        <v>91.5</v>
      </c>
      <c r="R15" s="78"/>
      <c r="S15" s="78">
        <v>11.8</v>
      </c>
      <c r="T15" s="78">
        <v>440</v>
      </c>
    </row>
    <row r="16" spans="1:20" ht="15.75" customHeight="1">
      <c r="A16" s="94" t="s">
        <v>180</v>
      </c>
      <c r="B16" s="99">
        <v>200</v>
      </c>
      <c r="C16" s="101">
        <v>0.6</v>
      </c>
      <c r="D16" s="101"/>
      <c r="E16" s="101">
        <v>29</v>
      </c>
      <c r="F16" s="101">
        <v>141.2</v>
      </c>
      <c r="G16" s="78">
        <v>25.2</v>
      </c>
      <c r="H16" s="78">
        <v>9.4</v>
      </c>
      <c r="I16" s="78">
        <v>0.6</v>
      </c>
      <c r="J16" s="78">
        <v>9.6</v>
      </c>
      <c r="K16" s="78"/>
      <c r="L16" s="78"/>
      <c r="M16" s="78"/>
      <c r="N16" s="78"/>
      <c r="O16" s="78">
        <v>0.006</v>
      </c>
      <c r="P16" s="78">
        <v>0.02</v>
      </c>
      <c r="Q16" s="78">
        <v>10</v>
      </c>
      <c r="R16" s="78"/>
      <c r="S16" s="78">
        <v>0.4</v>
      </c>
      <c r="T16" s="78">
        <v>638</v>
      </c>
    </row>
    <row r="17" spans="1:20" ht="15.75">
      <c r="A17" s="103" t="s">
        <v>61</v>
      </c>
      <c r="B17" s="99">
        <v>60</v>
      </c>
      <c r="C17" s="100">
        <v>4.42</v>
      </c>
      <c r="D17" s="101">
        <v>2.7</v>
      </c>
      <c r="E17" s="101">
        <v>26.1</v>
      </c>
      <c r="F17" s="101">
        <v>92</v>
      </c>
      <c r="G17" s="78">
        <v>75</v>
      </c>
      <c r="H17" s="78">
        <v>24.6</v>
      </c>
      <c r="I17" s="78">
        <v>0.16</v>
      </c>
      <c r="J17" s="78">
        <v>77.4</v>
      </c>
      <c r="K17" s="78">
        <v>84.6</v>
      </c>
      <c r="L17" s="78"/>
      <c r="M17" s="78">
        <v>2E-05</v>
      </c>
      <c r="N17" s="78"/>
      <c r="O17" s="78">
        <v>0.24</v>
      </c>
      <c r="P17" s="78">
        <v>0.015</v>
      </c>
      <c r="Q17" s="78"/>
      <c r="R17" s="78"/>
      <c r="S17" s="78">
        <v>0.012</v>
      </c>
      <c r="T17" s="78" t="s">
        <v>178</v>
      </c>
    </row>
    <row r="18" spans="1:20" ht="15.75">
      <c r="A18" s="103" t="s">
        <v>62</v>
      </c>
      <c r="B18" s="99">
        <v>40</v>
      </c>
      <c r="C18" s="101">
        <v>3.4</v>
      </c>
      <c r="D18" s="101">
        <v>1.3</v>
      </c>
      <c r="E18" s="101">
        <v>14</v>
      </c>
      <c r="F18" s="101">
        <v>103.6</v>
      </c>
      <c r="G18" s="78">
        <v>29.2</v>
      </c>
      <c r="H18" s="78">
        <v>16</v>
      </c>
      <c r="I18" s="78">
        <v>1.13</v>
      </c>
      <c r="J18" s="78">
        <v>50</v>
      </c>
      <c r="K18" s="78">
        <v>66.4</v>
      </c>
      <c r="L18" s="78"/>
      <c r="M18" s="78"/>
      <c r="N18" s="78">
        <v>0.02</v>
      </c>
      <c r="O18" s="78">
        <v>0.17</v>
      </c>
      <c r="P18" s="78">
        <v>0.01</v>
      </c>
      <c r="Q18" s="78"/>
      <c r="R18" s="78"/>
      <c r="S18" s="78">
        <v>0.016</v>
      </c>
      <c r="T18" s="78" t="s">
        <v>178</v>
      </c>
    </row>
    <row r="19" spans="1:20" ht="15.75">
      <c r="A19" s="130" t="s">
        <v>54</v>
      </c>
      <c r="B19" s="131">
        <f>SUM(B13:B18)</f>
        <v>870</v>
      </c>
      <c r="C19" s="132">
        <f aca="true" t="shared" si="2" ref="C19:S19">SUM(C13:C18)</f>
        <v>25.990000000000002</v>
      </c>
      <c r="D19" s="132">
        <f t="shared" si="2"/>
        <v>21.44</v>
      </c>
      <c r="E19" s="132">
        <f t="shared" si="2"/>
        <v>97.24000000000001</v>
      </c>
      <c r="F19" s="132">
        <f t="shared" si="2"/>
        <v>823.5600000000001</v>
      </c>
      <c r="G19" s="132">
        <f t="shared" si="2"/>
        <v>387.64</v>
      </c>
      <c r="H19" s="132">
        <f t="shared" si="2"/>
        <v>100.36</v>
      </c>
      <c r="I19" s="132">
        <f t="shared" si="2"/>
        <v>5.0600000000000005</v>
      </c>
      <c r="J19" s="132">
        <f t="shared" si="2"/>
        <v>281.45</v>
      </c>
      <c r="K19" s="132">
        <f t="shared" si="2"/>
        <v>289.6</v>
      </c>
      <c r="L19" s="132">
        <f t="shared" si="2"/>
        <v>0.0008</v>
      </c>
      <c r="M19" s="132">
        <f t="shared" si="2"/>
        <v>0.00102</v>
      </c>
      <c r="N19" s="132">
        <f t="shared" si="2"/>
        <v>0.075</v>
      </c>
      <c r="O19" s="132">
        <f t="shared" si="2"/>
        <v>0.43500000000000005</v>
      </c>
      <c r="P19" s="132">
        <f t="shared" si="2"/>
        <v>0.07379999999999999</v>
      </c>
      <c r="Q19" s="132">
        <f t="shared" si="2"/>
        <v>135.14</v>
      </c>
      <c r="R19" s="132">
        <f t="shared" si="2"/>
        <v>0</v>
      </c>
      <c r="S19" s="132">
        <f t="shared" si="2"/>
        <v>18.037999999999997</v>
      </c>
      <c r="T19" s="132"/>
    </row>
    <row r="20" spans="1:20" ht="15.75">
      <c r="A20" s="9" t="s">
        <v>9</v>
      </c>
      <c r="B20" s="10"/>
      <c r="C20" s="51">
        <f aca="true" t="shared" si="3" ref="C20:S20">SUM(C11+C19)</f>
        <v>52.86</v>
      </c>
      <c r="D20" s="51">
        <f t="shared" si="3"/>
        <v>46.04</v>
      </c>
      <c r="E20" s="51">
        <f t="shared" si="3"/>
        <v>215.69</v>
      </c>
      <c r="F20" s="51">
        <f t="shared" si="3"/>
        <v>1491.48</v>
      </c>
      <c r="G20" s="51">
        <f t="shared" si="3"/>
        <v>1079.04</v>
      </c>
      <c r="H20" s="51">
        <f t="shared" si="3"/>
        <v>209.76</v>
      </c>
      <c r="I20" s="51">
        <f t="shared" si="3"/>
        <v>8.91</v>
      </c>
      <c r="J20" s="51">
        <f t="shared" si="3"/>
        <v>489.45</v>
      </c>
      <c r="K20" s="51">
        <f t="shared" si="3"/>
        <v>722</v>
      </c>
      <c r="L20" s="51">
        <f t="shared" si="3"/>
        <v>0.046599999999999996</v>
      </c>
      <c r="M20" s="51">
        <f t="shared" si="3"/>
        <v>0.00714</v>
      </c>
      <c r="N20" s="51">
        <f t="shared" si="3"/>
        <v>1.4989999999999997</v>
      </c>
      <c r="O20" s="51">
        <f t="shared" si="3"/>
        <v>0.9058</v>
      </c>
      <c r="P20" s="51">
        <f t="shared" si="3"/>
        <v>1.1288</v>
      </c>
      <c r="Q20" s="51">
        <f t="shared" si="3"/>
        <v>406.62</v>
      </c>
      <c r="R20" s="51">
        <f t="shared" si="3"/>
        <v>2.41</v>
      </c>
      <c r="S20" s="51">
        <f t="shared" si="3"/>
        <v>30.732</v>
      </c>
      <c r="T20" s="51"/>
    </row>
  </sheetData>
  <sheetProtection/>
  <mergeCells count="19">
    <mergeCell ref="R3:R4"/>
    <mergeCell ref="T3:T4"/>
    <mergeCell ref="S3:S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SheetLayoutView="100" zoomScalePageLayoutView="0" workbookViewId="0" topLeftCell="A1">
      <selection activeCell="A8" sqref="A8:T8"/>
    </sheetView>
  </sheetViews>
  <sheetFormatPr defaultColWidth="9.140625" defaultRowHeight="15"/>
  <cols>
    <col min="1" max="1" width="23.28125" style="1" customWidth="1"/>
    <col min="2" max="2" width="7.57421875" style="11" customWidth="1"/>
    <col min="3" max="3" width="7.00390625" style="0" customWidth="1"/>
    <col min="4" max="4" width="7.57421875" style="0" customWidth="1"/>
    <col min="5" max="5" width="8.57421875" style="0" customWidth="1"/>
    <col min="6" max="6" width="6.421875" style="0" customWidth="1"/>
    <col min="7" max="7" width="6.28125" style="0" customWidth="1"/>
    <col min="8" max="8" width="6.57421875" style="0" customWidth="1"/>
    <col min="9" max="11" width="6.28125" style="0" customWidth="1"/>
    <col min="12" max="12" width="8.140625" style="0" customWidth="1"/>
    <col min="13" max="13" width="8.28125" style="0" customWidth="1"/>
    <col min="14" max="17" width="6.28125" style="0" customWidth="1"/>
    <col min="18" max="18" width="7.00390625" style="0" customWidth="1"/>
    <col min="19" max="19" width="6.28125" style="0" customWidth="1"/>
    <col min="20" max="20" width="8.28125" style="0" customWidth="1"/>
  </cols>
  <sheetData>
    <row r="1" spans="1:20" ht="18.75">
      <c r="A1" s="215" t="s">
        <v>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14.25" customHeight="1">
      <c r="A2" s="234" t="s">
        <v>0</v>
      </c>
      <c r="B2" s="24" t="s">
        <v>1</v>
      </c>
      <c r="C2" s="24" t="s">
        <v>4</v>
      </c>
      <c r="D2" s="24" t="s">
        <v>5</v>
      </c>
      <c r="E2" s="25" t="s">
        <v>6</v>
      </c>
      <c r="F2" s="218" t="s">
        <v>7</v>
      </c>
      <c r="G2" s="226" t="s">
        <v>86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</row>
    <row r="3" spans="1:20" ht="18.75" customHeight="1">
      <c r="A3" s="235"/>
      <c r="B3" s="219" t="s">
        <v>8</v>
      </c>
      <c r="C3" s="220"/>
      <c r="D3" s="220"/>
      <c r="E3" s="220"/>
      <c r="F3" s="218"/>
      <c r="G3" s="229" t="s">
        <v>23</v>
      </c>
      <c r="H3" s="231" t="s">
        <v>24</v>
      </c>
      <c r="I3" s="231" t="s">
        <v>25</v>
      </c>
      <c r="J3" s="210" t="s">
        <v>72</v>
      </c>
      <c r="K3" s="210" t="s">
        <v>73</v>
      </c>
      <c r="L3" s="210" t="s">
        <v>74</v>
      </c>
      <c r="M3" s="210" t="s">
        <v>75</v>
      </c>
      <c r="N3" s="210" t="s">
        <v>76</v>
      </c>
      <c r="O3" s="210" t="s">
        <v>77</v>
      </c>
      <c r="P3" s="210" t="s">
        <v>78</v>
      </c>
      <c r="Q3" s="210" t="s">
        <v>79</v>
      </c>
      <c r="R3" s="210" t="s">
        <v>80</v>
      </c>
      <c r="S3" s="210" t="s">
        <v>26</v>
      </c>
      <c r="T3" s="205" t="s">
        <v>82</v>
      </c>
    </row>
    <row r="4" spans="1:20" ht="18.75" customHeight="1">
      <c r="A4" s="2" t="s">
        <v>2</v>
      </c>
      <c r="B4" s="6"/>
      <c r="C4" s="4"/>
      <c r="D4" s="4"/>
      <c r="E4" s="4"/>
      <c r="F4" s="4"/>
      <c r="G4" s="230"/>
      <c r="H4" s="232"/>
      <c r="I4" s="232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33"/>
    </row>
    <row r="5" spans="1:20" ht="34.5" customHeight="1">
      <c r="A5" s="110" t="s">
        <v>185</v>
      </c>
      <c r="B5" s="95">
        <v>100</v>
      </c>
      <c r="C5" s="101">
        <v>5.15</v>
      </c>
      <c r="D5" s="101">
        <v>16.24</v>
      </c>
      <c r="E5" s="101">
        <v>0.97</v>
      </c>
      <c r="F5" s="101">
        <v>124</v>
      </c>
      <c r="G5" s="117">
        <v>37.8</v>
      </c>
      <c r="H5" s="117">
        <v>9.6</v>
      </c>
      <c r="I5" s="78">
        <v>2.62</v>
      </c>
      <c r="J5" s="78">
        <v>171.7</v>
      </c>
      <c r="K5" s="78">
        <v>69.6</v>
      </c>
      <c r="L5" s="78"/>
      <c r="M5" s="78"/>
      <c r="N5" s="78"/>
      <c r="O5" s="78">
        <v>0.02</v>
      </c>
      <c r="P5" s="78">
        <v>0.15</v>
      </c>
      <c r="Q5" s="78"/>
      <c r="R5" s="78"/>
      <c r="S5" s="78"/>
      <c r="T5" s="136">
        <v>487</v>
      </c>
    </row>
    <row r="6" spans="1:20" ht="18" customHeight="1">
      <c r="A6" s="94" t="s">
        <v>184</v>
      </c>
      <c r="B6" s="99">
        <v>200</v>
      </c>
      <c r="C6" s="100">
        <v>3.2</v>
      </c>
      <c r="D6" s="101">
        <v>0.7</v>
      </c>
      <c r="E6" s="101">
        <v>31.8</v>
      </c>
      <c r="F6" s="101">
        <v>161.82</v>
      </c>
      <c r="G6" s="78">
        <v>72</v>
      </c>
      <c r="H6" s="78">
        <v>7.2</v>
      </c>
      <c r="I6" s="78">
        <v>0.72</v>
      </c>
      <c r="J6" s="78">
        <v>109.8</v>
      </c>
      <c r="K6" s="78">
        <v>54</v>
      </c>
      <c r="L6" s="78"/>
      <c r="M6" s="78"/>
      <c r="N6" s="78"/>
      <c r="O6" s="78"/>
      <c r="P6" s="78">
        <v>0.15</v>
      </c>
      <c r="Q6" s="78"/>
      <c r="R6" s="78"/>
      <c r="S6" s="78"/>
      <c r="T6" s="78">
        <v>302</v>
      </c>
    </row>
    <row r="7" spans="1:20" ht="16.5" customHeight="1">
      <c r="A7" s="94" t="s">
        <v>104</v>
      </c>
      <c r="B7" s="99">
        <v>200</v>
      </c>
      <c r="C7" s="104">
        <v>0.2</v>
      </c>
      <c r="D7" s="104"/>
      <c r="E7" s="104">
        <v>6.5</v>
      </c>
      <c r="F7" s="104">
        <v>26.8</v>
      </c>
      <c r="G7" s="104">
        <v>4.5</v>
      </c>
      <c r="H7" s="104">
        <v>0.8</v>
      </c>
      <c r="I7" s="104">
        <v>0.7</v>
      </c>
      <c r="J7" s="104">
        <v>7.2</v>
      </c>
      <c r="K7" s="104">
        <v>0.8</v>
      </c>
      <c r="L7" s="104"/>
      <c r="M7" s="104"/>
      <c r="N7" s="104"/>
      <c r="O7" s="104"/>
      <c r="P7" s="104">
        <v>0.01</v>
      </c>
      <c r="Q7" s="104">
        <v>0.3</v>
      </c>
      <c r="R7" s="104"/>
      <c r="S7" s="104">
        <v>0.04</v>
      </c>
      <c r="T7" s="104">
        <v>685</v>
      </c>
    </row>
    <row r="8" spans="1:20" ht="16.5" customHeight="1">
      <c r="A8" s="171" t="s">
        <v>96</v>
      </c>
      <c r="B8" s="175">
        <v>100</v>
      </c>
      <c r="C8" s="176">
        <v>0.8</v>
      </c>
      <c r="D8" s="168">
        <v>0.2</v>
      </c>
      <c r="E8" s="168">
        <v>7.5</v>
      </c>
      <c r="F8" s="168">
        <v>53</v>
      </c>
      <c r="G8" s="4">
        <v>35</v>
      </c>
      <c r="H8" s="4">
        <v>11</v>
      </c>
      <c r="I8" s="4">
        <v>0.1</v>
      </c>
      <c r="J8" s="4">
        <v>17</v>
      </c>
      <c r="K8" s="4">
        <v>55</v>
      </c>
      <c r="L8" s="4">
        <v>0.003</v>
      </c>
      <c r="M8" s="4">
        <v>0.0001</v>
      </c>
      <c r="N8" s="4">
        <v>0.015</v>
      </c>
      <c r="O8" s="4">
        <v>0.006</v>
      </c>
      <c r="P8" s="4">
        <v>0.003</v>
      </c>
      <c r="Q8" s="4">
        <v>10</v>
      </c>
      <c r="R8" s="4"/>
      <c r="S8" s="4">
        <v>33</v>
      </c>
      <c r="T8" s="4" t="s">
        <v>178</v>
      </c>
    </row>
    <row r="9" spans="1:20" ht="16.5" customHeight="1">
      <c r="A9" s="94" t="s">
        <v>61</v>
      </c>
      <c r="B9" s="102">
        <v>60</v>
      </c>
      <c r="C9" s="100">
        <v>4.42</v>
      </c>
      <c r="D9" s="101">
        <v>2.7</v>
      </c>
      <c r="E9" s="101">
        <v>26.1</v>
      </c>
      <c r="F9" s="101">
        <v>92</v>
      </c>
      <c r="G9" s="78">
        <v>75</v>
      </c>
      <c r="H9" s="78">
        <v>24.6</v>
      </c>
      <c r="I9" s="78">
        <v>0.16</v>
      </c>
      <c r="J9" s="78">
        <v>77.4</v>
      </c>
      <c r="K9" s="78">
        <v>84.6</v>
      </c>
      <c r="L9" s="78"/>
      <c r="M9" s="78">
        <v>2E-05</v>
      </c>
      <c r="N9" s="78"/>
      <c r="O9" s="78">
        <v>0.24</v>
      </c>
      <c r="P9" s="78">
        <v>0.015</v>
      </c>
      <c r="Q9" s="78"/>
      <c r="R9" s="78"/>
      <c r="S9" s="78">
        <v>0.012</v>
      </c>
      <c r="T9" s="104" t="s">
        <v>178</v>
      </c>
    </row>
    <row r="10" spans="1:20" ht="15.75">
      <c r="A10" s="110" t="s">
        <v>62</v>
      </c>
      <c r="B10" s="99">
        <v>30</v>
      </c>
      <c r="C10" s="101">
        <v>2.55</v>
      </c>
      <c r="D10" s="101">
        <v>0.99</v>
      </c>
      <c r="E10" s="101">
        <v>12.75</v>
      </c>
      <c r="F10" s="101">
        <v>77.7</v>
      </c>
      <c r="G10" s="78">
        <v>21.9</v>
      </c>
      <c r="H10" s="78">
        <v>12</v>
      </c>
      <c r="I10" s="78">
        <v>0.85</v>
      </c>
      <c r="J10" s="78">
        <v>37.5</v>
      </c>
      <c r="K10" s="78">
        <v>49.8</v>
      </c>
      <c r="L10" s="78"/>
      <c r="M10" s="78"/>
      <c r="N10" s="78">
        <v>0.015</v>
      </c>
      <c r="O10" s="78">
        <v>0.13</v>
      </c>
      <c r="P10" s="78">
        <v>0.01</v>
      </c>
      <c r="Q10" s="78"/>
      <c r="R10" s="78"/>
      <c r="S10" s="78">
        <v>0.012</v>
      </c>
      <c r="T10" s="78" t="s">
        <v>178</v>
      </c>
    </row>
    <row r="11" spans="1:20" ht="15.75">
      <c r="A11" s="118" t="s">
        <v>52</v>
      </c>
      <c r="B11" s="106">
        <f>SUM(B5:B10)</f>
        <v>690</v>
      </c>
      <c r="C11" s="119">
        <f aca="true" t="shared" si="0" ref="C11:I11">SUM(C5:C10)</f>
        <v>16.32</v>
      </c>
      <c r="D11" s="119">
        <f t="shared" si="0"/>
        <v>20.829999999999995</v>
      </c>
      <c r="E11" s="119">
        <f t="shared" si="0"/>
        <v>85.62</v>
      </c>
      <c r="F11" s="119">
        <f t="shared" si="0"/>
        <v>535.32</v>
      </c>
      <c r="G11" s="119">
        <f t="shared" si="0"/>
        <v>246.20000000000002</v>
      </c>
      <c r="H11" s="119">
        <f t="shared" si="0"/>
        <v>65.2</v>
      </c>
      <c r="I11" s="119">
        <f t="shared" si="0"/>
        <v>5.1499999999999995</v>
      </c>
      <c r="J11" s="119">
        <v>311</v>
      </c>
      <c r="K11" s="119">
        <f aca="true" t="shared" si="1" ref="K11:S11">SUM(K5:K10)</f>
        <v>313.8</v>
      </c>
      <c r="L11" s="119">
        <f t="shared" si="1"/>
        <v>0.003</v>
      </c>
      <c r="M11" s="119">
        <f t="shared" si="1"/>
        <v>0.00012</v>
      </c>
      <c r="N11" s="119">
        <f t="shared" si="1"/>
        <v>0.03</v>
      </c>
      <c r="O11" s="119">
        <v>0.02</v>
      </c>
      <c r="P11" s="119">
        <f t="shared" si="1"/>
        <v>0.338</v>
      </c>
      <c r="Q11" s="119">
        <f t="shared" si="1"/>
        <v>10.3</v>
      </c>
      <c r="R11" s="119">
        <f t="shared" si="1"/>
        <v>0</v>
      </c>
      <c r="S11" s="119">
        <f t="shared" si="1"/>
        <v>33.064</v>
      </c>
      <c r="T11" s="119"/>
    </row>
    <row r="12" spans="1:20" ht="15.75">
      <c r="A12" s="118" t="s">
        <v>3</v>
      </c>
      <c r="B12" s="99"/>
      <c r="C12" s="101"/>
      <c r="D12" s="101"/>
      <c r="E12" s="101"/>
      <c r="F12" s="101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0" ht="15.75">
      <c r="A13" s="110" t="s">
        <v>216</v>
      </c>
      <c r="B13" s="99">
        <v>100</v>
      </c>
      <c r="C13" s="101">
        <v>1.3</v>
      </c>
      <c r="D13" s="101">
        <v>3.7</v>
      </c>
      <c r="E13" s="101">
        <v>1.08</v>
      </c>
      <c r="F13" s="101">
        <v>125</v>
      </c>
      <c r="G13" s="78">
        <v>27.9</v>
      </c>
      <c r="H13" s="78">
        <v>15</v>
      </c>
      <c r="I13" s="78">
        <v>0.06</v>
      </c>
      <c r="J13" s="78">
        <v>34.6</v>
      </c>
      <c r="K13" s="78">
        <v>48.8</v>
      </c>
      <c r="L13" s="78">
        <v>0.001</v>
      </c>
      <c r="M13" s="78">
        <v>0.0001</v>
      </c>
      <c r="N13" s="78">
        <v>0.018</v>
      </c>
      <c r="O13" s="78">
        <v>0.005</v>
      </c>
      <c r="P13" s="78">
        <v>0.002</v>
      </c>
      <c r="Q13" s="78">
        <v>29.5</v>
      </c>
      <c r="R13" s="78"/>
      <c r="S13" s="78">
        <v>0.06</v>
      </c>
      <c r="T13" s="78">
        <v>78</v>
      </c>
    </row>
    <row r="14" spans="1:20" ht="31.5" customHeight="1">
      <c r="A14" s="110" t="s">
        <v>203</v>
      </c>
      <c r="B14" s="95">
        <v>250</v>
      </c>
      <c r="C14" s="101">
        <v>2.25</v>
      </c>
      <c r="D14" s="101">
        <v>5.25</v>
      </c>
      <c r="E14" s="101">
        <v>18</v>
      </c>
      <c r="F14" s="101">
        <v>121</v>
      </c>
      <c r="G14" s="78">
        <v>17.5</v>
      </c>
      <c r="H14" s="78">
        <v>6.75</v>
      </c>
      <c r="I14" s="78">
        <v>1.04</v>
      </c>
      <c r="J14" s="78">
        <v>16.75</v>
      </c>
      <c r="K14" s="78">
        <v>36.3</v>
      </c>
      <c r="L14" s="78">
        <v>0.001</v>
      </c>
      <c r="M14" s="78"/>
      <c r="N14" s="78"/>
      <c r="O14" s="78">
        <v>0.001</v>
      </c>
      <c r="P14" s="78">
        <v>0.005</v>
      </c>
      <c r="Q14" s="78">
        <v>125.5</v>
      </c>
      <c r="R14" s="78">
        <v>0.044</v>
      </c>
      <c r="S14" s="78">
        <v>3.3</v>
      </c>
      <c r="T14" s="78">
        <v>139</v>
      </c>
    </row>
    <row r="15" spans="1:20" ht="31.5" customHeight="1">
      <c r="A15" s="110" t="s">
        <v>215</v>
      </c>
      <c r="B15" s="95">
        <v>120</v>
      </c>
      <c r="C15" s="137">
        <v>16.8</v>
      </c>
      <c r="D15" s="138">
        <v>20.8</v>
      </c>
      <c r="E15" s="137">
        <v>6.9</v>
      </c>
      <c r="F15" s="137">
        <v>331.6</v>
      </c>
      <c r="G15" s="139">
        <v>105</v>
      </c>
      <c r="H15" s="139">
        <v>25</v>
      </c>
      <c r="I15" s="139">
        <v>2.1</v>
      </c>
      <c r="J15" s="139">
        <v>102.5</v>
      </c>
      <c r="K15" s="139">
        <v>79</v>
      </c>
      <c r="L15" s="139">
        <v>0.014</v>
      </c>
      <c r="M15" s="139"/>
      <c r="N15" s="139">
        <v>0.5</v>
      </c>
      <c r="O15" s="139"/>
      <c r="P15" s="139">
        <v>0.09</v>
      </c>
      <c r="Q15" s="139">
        <v>239</v>
      </c>
      <c r="R15" s="139">
        <v>6.5</v>
      </c>
      <c r="S15" s="139">
        <v>0.7</v>
      </c>
      <c r="T15" s="78">
        <v>139</v>
      </c>
    </row>
    <row r="16" spans="1:20" ht="15.75">
      <c r="A16" s="110" t="s">
        <v>83</v>
      </c>
      <c r="B16" s="99">
        <v>200</v>
      </c>
      <c r="C16" s="100">
        <v>3.1</v>
      </c>
      <c r="D16" s="101">
        <v>6</v>
      </c>
      <c r="E16" s="101">
        <v>39.7</v>
      </c>
      <c r="F16" s="101">
        <v>145.38</v>
      </c>
      <c r="G16" s="78">
        <v>39</v>
      </c>
      <c r="H16" s="78">
        <v>28</v>
      </c>
      <c r="I16" s="78"/>
      <c r="J16" s="78">
        <v>84</v>
      </c>
      <c r="K16" s="78">
        <v>124</v>
      </c>
      <c r="L16" s="78">
        <v>0.028</v>
      </c>
      <c r="M16" s="78">
        <v>0.0008</v>
      </c>
      <c r="N16" s="78"/>
      <c r="O16" s="78">
        <v>0.012</v>
      </c>
      <c r="P16" s="78">
        <v>0.0011</v>
      </c>
      <c r="Q16" s="78">
        <v>32.1</v>
      </c>
      <c r="R16" s="78"/>
      <c r="S16" s="78">
        <v>1.02</v>
      </c>
      <c r="T16" s="78">
        <v>520</v>
      </c>
    </row>
    <row r="17" spans="1:20" ht="30" customHeight="1">
      <c r="A17" s="103" t="s">
        <v>199</v>
      </c>
      <c r="B17" s="99">
        <v>200</v>
      </c>
      <c r="C17" s="140">
        <v>0.1</v>
      </c>
      <c r="D17" s="140"/>
      <c r="E17" s="140">
        <v>25.1</v>
      </c>
      <c r="F17" s="140">
        <v>96</v>
      </c>
      <c r="G17" s="141">
        <v>24</v>
      </c>
      <c r="H17" s="141">
        <v>8.1</v>
      </c>
      <c r="I17" s="141">
        <v>8.43</v>
      </c>
      <c r="J17" s="141">
        <v>0.33</v>
      </c>
      <c r="K17" s="141">
        <v>120.4</v>
      </c>
      <c r="L17" s="141">
        <v>0.03</v>
      </c>
      <c r="M17" s="141"/>
      <c r="N17" s="141">
        <v>1.1</v>
      </c>
      <c r="O17" s="141">
        <v>0.001</v>
      </c>
      <c r="P17" s="141">
        <v>0.01</v>
      </c>
      <c r="Q17" s="141">
        <v>3</v>
      </c>
      <c r="R17" s="141"/>
      <c r="S17" s="141">
        <v>13.3</v>
      </c>
      <c r="T17" s="126">
        <v>699</v>
      </c>
    </row>
    <row r="18" spans="1:20" ht="15.75">
      <c r="A18" s="103" t="s">
        <v>166</v>
      </c>
      <c r="B18" s="99">
        <v>40</v>
      </c>
      <c r="C18" s="100">
        <v>1.2</v>
      </c>
      <c r="D18" s="101">
        <v>8.3</v>
      </c>
      <c r="E18" s="101">
        <v>21.87</v>
      </c>
      <c r="F18" s="101">
        <v>216.8</v>
      </c>
      <c r="G18" s="78">
        <v>3.2</v>
      </c>
      <c r="H18" s="78">
        <v>2.4</v>
      </c>
      <c r="I18" s="78">
        <v>0.24</v>
      </c>
      <c r="J18" s="78">
        <v>16.8</v>
      </c>
      <c r="K18" s="78">
        <v>19.2</v>
      </c>
      <c r="L18" s="78"/>
      <c r="M18" s="78"/>
      <c r="N18" s="78"/>
      <c r="O18" s="78">
        <v>0.02</v>
      </c>
      <c r="P18" s="78">
        <v>0.008</v>
      </c>
      <c r="Q18" s="78">
        <v>2.8</v>
      </c>
      <c r="R18" s="78"/>
      <c r="S18" s="78"/>
      <c r="T18" s="78" t="s">
        <v>178</v>
      </c>
    </row>
    <row r="19" spans="1:20" ht="15.75">
      <c r="A19" s="103" t="s">
        <v>61</v>
      </c>
      <c r="B19" s="99">
        <v>60</v>
      </c>
      <c r="C19" s="100">
        <v>4.42</v>
      </c>
      <c r="D19" s="101">
        <v>2.7</v>
      </c>
      <c r="E19" s="101">
        <v>26.1</v>
      </c>
      <c r="F19" s="101">
        <v>92</v>
      </c>
      <c r="G19" s="78">
        <v>75</v>
      </c>
      <c r="H19" s="78">
        <v>24.6</v>
      </c>
      <c r="I19" s="78">
        <v>0.16</v>
      </c>
      <c r="J19" s="78">
        <v>77.4</v>
      </c>
      <c r="K19" s="78">
        <v>84.6</v>
      </c>
      <c r="L19" s="78"/>
      <c r="M19" s="78">
        <v>2E-05</v>
      </c>
      <c r="N19" s="78"/>
      <c r="O19" s="78">
        <v>0.24</v>
      </c>
      <c r="P19" s="78">
        <v>0.015</v>
      </c>
      <c r="Q19" s="78"/>
      <c r="R19" s="78"/>
      <c r="S19" s="78">
        <v>0.012</v>
      </c>
      <c r="T19" s="78" t="s">
        <v>178</v>
      </c>
    </row>
    <row r="20" spans="1:20" ht="15.75">
      <c r="A20" s="103" t="s">
        <v>62</v>
      </c>
      <c r="B20" s="99">
        <v>40</v>
      </c>
      <c r="C20" s="101">
        <v>3.4</v>
      </c>
      <c r="D20" s="101">
        <v>1.3</v>
      </c>
      <c r="E20" s="101">
        <v>14</v>
      </c>
      <c r="F20" s="101">
        <v>103.6</v>
      </c>
      <c r="G20" s="78">
        <v>29.2</v>
      </c>
      <c r="H20" s="78">
        <v>16</v>
      </c>
      <c r="I20" s="78">
        <v>1.13</v>
      </c>
      <c r="J20" s="78">
        <v>50</v>
      </c>
      <c r="K20" s="78">
        <v>66.4</v>
      </c>
      <c r="L20" s="78"/>
      <c r="M20" s="78"/>
      <c r="N20" s="78">
        <v>0.02</v>
      </c>
      <c r="O20" s="78">
        <v>0.17</v>
      </c>
      <c r="P20" s="78">
        <v>0.01</v>
      </c>
      <c r="Q20" s="78"/>
      <c r="R20" s="78"/>
      <c r="S20" s="78">
        <v>0.016</v>
      </c>
      <c r="T20" s="78" t="s">
        <v>178</v>
      </c>
    </row>
    <row r="21" spans="1:20" ht="15.75">
      <c r="A21" s="118" t="s">
        <v>54</v>
      </c>
      <c r="B21" s="106">
        <f aca="true" t="shared" si="2" ref="B21:G21">SUM(B14:B20)</f>
        <v>910</v>
      </c>
      <c r="C21" s="119">
        <f t="shared" si="2"/>
        <v>31.270000000000003</v>
      </c>
      <c r="D21" s="119">
        <f t="shared" si="2"/>
        <v>44.349999999999994</v>
      </c>
      <c r="E21" s="119">
        <f t="shared" si="2"/>
        <v>151.67</v>
      </c>
      <c r="F21" s="119">
        <f t="shared" si="2"/>
        <v>1106.3799999999999</v>
      </c>
      <c r="G21" s="119">
        <f t="shared" si="2"/>
        <v>292.9</v>
      </c>
      <c r="H21" s="119">
        <v>94.7</v>
      </c>
      <c r="I21" s="119">
        <f aca="true" t="shared" si="3" ref="I21:S21">SUM(I14:I20)</f>
        <v>13.100000000000001</v>
      </c>
      <c r="J21" s="119">
        <f t="shared" si="3"/>
        <v>347.78000000000003</v>
      </c>
      <c r="K21" s="119">
        <f t="shared" si="3"/>
        <v>529.9</v>
      </c>
      <c r="L21" s="119">
        <f t="shared" si="3"/>
        <v>0.073</v>
      </c>
      <c r="M21" s="119">
        <f t="shared" si="3"/>
        <v>0.0008200000000000001</v>
      </c>
      <c r="N21" s="119">
        <f t="shared" si="3"/>
        <v>1.62</v>
      </c>
      <c r="O21" s="119">
        <f t="shared" si="3"/>
        <v>0.44400000000000006</v>
      </c>
      <c r="P21" s="119">
        <f t="shared" si="3"/>
        <v>0.1391</v>
      </c>
      <c r="Q21" s="119">
        <f t="shared" si="3"/>
        <v>402.40000000000003</v>
      </c>
      <c r="R21" s="119">
        <f t="shared" si="3"/>
        <v>6.544</v>
      </c>
      <c r="S21" s="119">
        <f t="shared" si="3"/>
        <v>18.348</v>
      </c>
      <c r="T21" s="119"/>
    </row>
    <row r="22" spans="1:20" ht="15.75">
      <c r="A22" s="2" t="s">
        <v>9</v>
      </c>
      <c r="B22" s="6"/>
      <c r="C22" s="51">
        <f aca="true" t="shared" si="4" ref="C22:S22">SUM(C11+C21)</f>
        <v>47.59</v>
      </c>
      <c r="D22" s="51">
        <f t="shared" si="4"/>
        <v>65.17999999999999</v>
      </c>
      <c r="E22" s="51">
        <f t="shared" si="4"/>
        <v>237.29</v>
      </c>
      <c r="F22" s="51">
        <f t="shared" si="4"/>
        <v>1641.6999999999998</v>
      </c>
      <c r="G22" s="51">
        <f t="shared" si="4"/>
        <v>539.1</v>
      </c>
      <c r="H22" s="51">
        <f t="shared" si="4"/>
        <v>159.9</v>
      </c>
      <c r="I22" s="51">
        <f t="shared" si="4"/>
        <v>18.25</v>
      </c>
      <c r="J22" s="51">
        <f t="shared" si="4"/>
        <v>658.78</v>
      </c>
      <c r="K22" s="51">
        <f t="shared" si="4"/>
        <v>843.7</v>
      </c>
      <c r="L22" s="51">
        <f t="shared" si="4"/>
        <v>0.076</v>
      </c>
      <c r="M22" s="51">
        <f t="shared" si="4"/>
        <v>0.0009400000000000001</v>
      </c>
      <c r="N22" s="51">
        <f t="shared" si="4"/>
        <v>1.6500000000000001</v>
      </c>
      <c r="O22" s="51">
        <f t="shared" si="4"/>
        <v>0.4640000000000001</v>
      </c>
      <c r="P22" s="51">
        <f t="shared" si="4"/>
        <v>0.4771</v>
      </c>
      <c r="Q22" s="51">
        <f t="shared" si="4"/>
        <v>412.70000000000005</v>
      </c>
      <c r="R22" s="51">
        <f t="shared" si="4"/>
        <v>6.544</v>
      </c>
      <c r="S22" s="51">
        <f t="shared" si="4"/>
        <v>51.412</v>
      </c>
      <c r="T22" s="51"/>
    </row>
  </sheetData>
  <sheetProtection/>
  <mergeCells count="19"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29.8515625" style="1" customWidth="1"/>
    <col min="2" max="2" width="7.28125" style="0" customWidth="1"/>
    <col min="3" max="3" width="7.421875" style="0" customWidth="1"/>
    <col min="4" max="4" width="7.7109375" style="0" customWidth="1"/>
    <col min="5" max="5" width="8.7109375" style="0" customWidth="1"/>
    <col min="6" max="6" width="8.00390625" style="0" customWidth="1"/>
    <col min="7" max="7" width="6.8515625" style="0" customWidth="1"/>
    <col min="8" max="8" width="6.421875" style="0" customWidth="1"/>
    <col min="9" max="19" width="6.8515625" style="0" customWidth="1"/>
    <col min="20" max="20" width="10.28125" style="0" customWidth="1"/>
  </cols>
  <sheetData>
    <row r="1" spans="1:20" ht="18.75">
      <c r="A1" s="215" t="s">
        <v>14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15">
      <c r="A2" s="217" t="s">
        <v>0</v>
      </c>
      <c r="B2" s="24" t="s">
        <v>1</v>
      </c>
      <c r="C2" s="24" t="s">
        <v>4</v>
      </c>
      <c r="D2" s="24" t="s">
        <v>5</v>
      </c>
      <c r="E2" s="25" t="s">
        <v>6</v>
      </c>
      <c r="F2" s="218" t="s">
        <v>7</v>
      </c>
      <c r="G2" s="226" t="s">
        <v>86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</row>
    <row r="3" spans="1:20" ht="18.75" customHeight="1">
      <c r="A3" s="217"/>
      <c r="B3" s="219" t="s">
        <v>8</v>
      </c>
      <c r="C3" s="220"/>
      <c r="D3" s="220"/>
      <c r="E3" s="220"/>
      <c r="F3" s="218"/>
      <c r="G3" s="229" t="s">
        <v>23</v>
      </c>
      <c r="H3" s="231" t="s">
        <v>24</v>
      </c>
      <c r="I3" s="231" t="s">
        <v>25</v>
      </c>
      <c r="J3" s="210" t="s">
        <v>72</v>
      </c>
      <c r="K3" s="210" t="s">
        <v>73</v>
      </c>
      <c r="L3" s="210" t="s">
        <v>74</v>
      </c>
      <c r="M3" s="210" t="s">
        <v>75</v>
      </c>
      <c r="N3" s="210" t="s">
        <v>76</v>
      </c>
      <c r="O3" s="210" t="s">
        <v>77</v>
      </c>
      <c r="P3" s="210" t="s">
        <v>78</v>
      </c>
      <c r="Q3" s="210" t="s">
        <v>79</v>
      </c>
      <c r="R3" s="210" t="s">
        <v>80</v>
      </c>
      <c r="S3" s="210" t="s">
        <v>26</v>
      </c>
      <c r="T3" s="205" t="s">
        <v>82</v>
      </c>
    </row>
    <row r="4" spans="1:20" ht="18.75" customHeight="1">
      <c r="A4" s="7" t="s">
        <v>2</v>
      </c>
      <c r="B4" s="8"/>
      <c r="C4" s="4"/>
      <c r="D4" s="4"/>
      <c r="E4" s="4"/>
      <c r="F4" s="4"/>
      <c r="G4" s="230"/>
      <c r="H4" s="232"/>
      <c r="I4" s="232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33"/>
    </row>
    <row r="5" spans="1:20" ht="33" customHeight="1">
      <c r="A5" s="120" t="s">
        <v>103</v>
      </c>
      <c r="B5" s="121">
        <v>150</v>
      </c>
      <c r="C5" s="101">
        <v>14.3</v>
      </c>
      <c r="D5" s="101">
        <v>20.6</v>
      </c>
      <c r="E5" s="101">
        <v>2.85</v>
      </c>
      <c r="F5" s="101">
        <v>222.9</v>
      </c>
      <c r="G5" s="96">
        <v>141.7</v>
      </c>
      <c r="H5" s="78">
        <v>11.6</v>
      </c>
      <c r="I5" s="78">
        <v>1.45</v>
      </c>
      <c r="J5" s="78">
        <v>191.9</v>
      </c>
      <c r="K5" s="78">
        <v>45.7</v>
      </c>
      <c r="L5" s="78">
        <v>0.003</v>
      </c>
      <c r="M5" s="78">
        <v>0.0001</v>
      </c>
      <c r="N5" s="78">
        <v>0.081</v>
      </c>
      <c r="O5" s="78">
        <v>0.1</v>
      </c>
      <c r="P5" s="78">
        <v>0.6</v>
      </c>
      <c r="Q5" s="78">
        <v>250</v>
      </c>
      <c r="R5" s="78">
        <v>4</v>
      </c>
      <c r="S5" s="78">
        <v>0.3</v>
      </c>
      <c r="T5" s="136">
        <v>340</v>
      </c>
    </row>
    <row r="6" spans="1:20" ht="18" customHeight="1">
      <c r="A6" s="94" t="s">
        <v>64</v>
      </c>
      <c r="B6" s="99">
        <v>200</v>
      </c>
      <c r="C6" s="100">
        <v>1.2</v>
      </c>
      <c r="D6" s="101"/>
      <c r="E6" s="101">
        <v>15.2</v>
      </c>
      <c r="F6" s="101">
        <v>67</v>
      </c>
      <c r="G6" s="78">
        <v>62.14</v>
      </c>
      <c r="H6" s="78">
        <v>24.16</v>
      </c>
      <c r="I6" s="78">
        <v>0.69</v>
      </c>
      <c r="J6" s="78">
        <v>11.2</v>
      </c>
      <c r="K6" s="78">
        <v>46.72</v>
      </c>
      <c r="L6" s="78"/>
      <c r="M6" s="78"/>
      <c r="N6" s="78">
        <v>0.74</v>
      </c>
      <c r="O6" s="78">
        <v>0.0022</v>
      </c>
      <c r="P6" s="78">
        <v>0.042</v>
      </c>
      <c r="Q6" s="78">
        <v>124.4</v>
      </c>
      <c r="R6" s="78"/>
      <c r="S6" s="78">
        <v>0.86</v>
      </c>
      <c r="T6" s="78">
        <v>638</v>
      </c>
    </row>
    <row r="7" spans="1:20" ht="15" customHeight="1">
      <c r="A7" s="94" t="s">
        <v>109</v>
      </c>
      <c r="B7" s="99">
        <v>100</v>
      </c>
      <c r="C7" s="100">
        <v>0.4</v>
      </c>
      <c r="D7" s="101">
        <v>0.4</v>
      </c>
      <c r="E7" s="101">
        <v>9.8</v>
      </c>
      <c r="F7" s="101">
        <v>52</v>
      </c>
      <c r="G7" s="78">
        <v>26</v>
      </c>
      <c r="H7" s="78">
        <v>9</v>
      </c>
      <c r="I7" s="78">
        <v>2.2</v>
      </c>
      <c r="J7" s="78">
        <v>11</v>
      </c>
      <c r="K7" s="78">
        <v>48</v>
      </c>
      <c r="L7" s="78">
        <v>0.002</v>
      </c>
      <c r="M7" s="78">
        <v>0.004</v>
      </c>
      <c r="N7" s="78">
        <v>0.08</v>
      </c>
      <c r="O7" s="78">
        <v>0.03</v>
      </c>
      <c r="P7" s="78">
        <v>0.02</v>
      </c>
      <c r="Q7" s="78">
        <v>5</v>
      </c>
      <c r="R7" s="78"/>
      <c r="S7" s="78">
        <v>10</v>
      </c>
      <c r="T7" s="78" t="s">
        <v>178</v>
      </c>
    </row>
    <row r="8" spans="1:20" ht="15" customHeight="1">
      <c r="A8" s="94" t="s">
        <v>179</v>
      </c>
      <c r="B8" s="102">
        <v>200</v>
      </c>
      <c r="C8" s="104">
        <v>6.4</v>
      </c>
      <c r="D8" s="104">
        <v>5</v>
      </c>
      <c r="E8" s="104">
        <v>22</v>
      </c>
      <c r="F8" s="104">
        <v>118</v>
      </c>
      <c r="G8" s="104">
        <v>104</v>
      </c>
      <c r="H8" s="104">
        <v>10</v>
      </c>
      <c r="I8" s="104">
        <v>1.1</v>
      </c>
      <c r="J8" s="104">
        <v>32</v>
      </c>
      <c r="K8" s="104">
        <v>80</v>
      </c>
      <c r="L8" s="104">
        <v>0.02</v>
      </c>
      <c r="M8" s="104">
        <v>0.004</v>
      </c>
      <c r="N8" s="104">
        <v>0.2</v>
      </c>
      <c r="O8" s="104"/>
      <c r="P8" s="104">
        <v>0.3</v>
      </c>
      <c r="Q8" s="104">
        <v>131</v>
      </c>
      <c r="R8" s="104">
        <v>1</v>
      </c>
      <c r="S8" s="104">
        <v>1.2</v>
      </c>
      <c r="T8" s="78" t="s">
        <v>178</v>
      </c>
    </row>
    <row r="9" spans="1:20" ht="16.5" customHeight="1">
      <c r="A9" s="94" t="s">
        <v>61</v>
      </c>
      <c r="B9" s="102">
        <v>60</v>
      </c>
      <c r="C9" s="100">
        <v>4.42</v>
      </c>
      <c r="D9" s="101">
        <v>2.7</v>
      </c>
      <c r="E9" s="101">
        <v>26.1</v>
      </c>
      <c r="F9" s="101">
        <v>92</v>
      </c>
      <c r="G9" s="78">
        <v>75</v>
      </c>
      <c r="H9" s="78">
        <v>24.6</v>
      </c>
      <c r="I9" s="78">
        <v>0.16</v>
      </c>
      <c r="J9" s="78">
        <v>77.4</v>
      </c>
      <c r="K9" s="78">
        <v>84.6</v>
      </c>
      <c r="L9" s="78"/>
      <c r="M9" s="78">
        <v>2E-05</v>
      </c>
      <c r="N9" s="78"/>
      <c r="O9" s="78">
        <v>0.24</v>
      </c>
      <c r="P9" s="78">
        <v>0.015</v>
      </c>
      <c r="Q9" s="78"/>
      <c r="R9" s="78"/>
      <c r="S9" s="78">
        <v>0.012</v>
      </c>
      <c r="T9" s="78" t="s">
        <v>178</v>
      </c>
    </row>
    <row r="10" spans="1:20" ht="15.75">
      <c r="A10" s="110" t="s">
        <v>62</v>
      </c>
      <c r="B10" s="99">
        <v>30</v>
      </c>
      <c r="C10" s="101">
        <v>2.55</v>
      </c>
      <c r="D10" s="101">
        <v>0.99</v>
      </c>
      <c r="E10" s="101">
        <v>12.75</v>
      </c>
      <c r="F10" s="101">
        <v>77.7</v>
      </c>
      <c r="G10" s="78">
        <v>21.9</v>
      </c>
      <c r="H10" s="78">
        <v>12</v>
      </c>
      <c r="I10" s="78">
        <v>0.85</v>
      </c>
      <c r="J10" s="78">
        <v>37.5</v>
      </c>
      <c r="K10" s="78">
        <v>49.8</v>
      </c>
      <c r="L10" s="78"/>
      <c r="M10" s="78"/>
      <c r="N10" s="78">
        <v>0.015</v>
      </c>
      <c r="O10" s="78">
        <v>0.13</v>
      </c>
      <c r="P10" s="78">
        <v>0.01</v>
      </c>
      <c r="Q10" s="78"/>
      <c r="R10" s="78"/>
      <c r="S10" s="78">
        <v>0.012</v>
      </c>
      <c r="T10" s="78" t="s">
        <v>178</v>
      </c>
    </row>
    <row r="11" spans="1:20" ht="15.75">
      <c r="A11" s="130" t="s">
        <v>52</v>
      </c>
      <c r="B11" s="131">
        <f>SUM(B5:B10)</f>
        <v>740</v>
      </c>
      <c r="C11" s="132">
        <f>SUM(C5:C10)</f>
        <v>29.27</v>
      </c>
      <c r="D11" s="132">
        <f aca="true" t="shared" si="0" ref="D11:S11">SUM(D5:D10)</f>
        <v>29.689999999999998</v>
      </c>
      <c r="E11" s="132">
        <f t="shared" si="0"/>
        <v>88.7</v>
      </c>
      <c r="F11" s="132">
        <f t="shared" si="0"/>
        <v>629.6</v>
      </c>
      <c r="G11" s="132">
        <f t="shared" si="0"/>
        <v>430.73999999999995</v>
      </c>
      <c r="H11" s="132">
        <f t="shared" si="0"/>
        <v>91.36</v>
      </c>
      <c r="I11" s="132">
        <f t="shared" si="0"/>
        <v>6.449999999999999</v>
      </c>
      <c r="J11" s="132">
        <f t="shared" si="0"/>
        <v>361</v>
      </c>
      <c r="K11" s="132">
        <f t="shared" si="0"/>
        <v>354.82</v>
      </c>
      <c r="L11" s="132">
        <f t="shared" si="0"/>
        <v>0.025</v>
      </c>
      <c r="M11" s="132">
        <f t="shared" si="0"/>
        <v>0.008119999999999999</v>
      </c>
      <c r="N11" s="132">
        <f t="shared" si="0"/>
        <v>1.1159999999999999</v>
      </c>
      <c r="O11" s="132">
        <f t="shared" si="0"/>
        <v>0.5022</v>
      </c>
      <c r="P11" s="132">
        <f t="shared" si="0"/>
        <v>0.987</v>
      </c>
      <c r="Q11" s="132">
        <f t="shared" si="0"/>
        <v>510.4</v>
      </c>
      <c r="R11" s="132">
        <f t="shared" si="0"/>
        <v>5</v>
      </c>
      <c r="S11" s="132">
        <f t="shared" si="0"/>
        <v>12.384</v>
      </c>
      <c r="T11" s="132"/>
    </row>
    <row r="12" spans="1:20" ht="15.75">
      <c r="A12" s="130" t="s">
        <v>3</v>
      </c>
      <c r="B12" s="102"/>
      <c r="C12" s="100"/>
      <c r="D12" s="101"/>
      <c r="E12" s="101"/>
      <c r="F12" s="101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0" ht="29.25" customHeight="1">
      <c r="A13" s="103" t="s">
        <v>119</v>
      </c>
      <c r="B13" s="99">
        <v>100</v>
      </c>
      <c r="C13" s="108">
        <v>1.32</v>
      </c>
      <c r="D13" s="108">
        <v>0.24</v>
      </c>
      <c r="E13" s="108">
        <v>6.72</v>
      </c>
      <c r="F13" s="108">
        <v>34.8</v>
      </c>
      <c r="G13" s="108">
        <v>25.2</v>
      </c>
      <c r="H13" s="108">
        <v>1.8</v>
      </c>
      <c r="I13" s="108">
        <v>0.22</v>
      </c>
      <c r="J13" s="108">
        <v>14.6</v>
      </c>
      <c r="K13" s="108">
        <v>11.6</v>
      </c>
      <c r="L13" s="108"/>
      <c r="M13" s="108">
        <v>0.0003</v>
      </c>
      <c r="N13" s="108">
        <v>0.011</v>
      </c>
      <c r="O13" s="108">
        <v>0.012</v>
      </c>
      <c r="P13" s="108">
        <v>0.003</v>
      </c>
      <c r="Q13" s="108">
        <v>1.2</v>
      </c>
      <c r="R13" s="108"/>
      <c r="S13" s="108">
        <v>0.88</v>
      </c>
      <c r="T13" s="109" t="s">
        <v>164</v>
      </c>
    </row>
    <row r="14" spans="1:20" ht="30.75" customHeight="1">
      <c r="A14" s="167" t="s">
        <v>202</v>
      </c>
      <c r="B14" s="142">
        <v>250</v>
      </c>
      <c r="C14" s="143">
        <v>3.86</v>
      </c>
      <c r="D14" s="144">
        <v>5</v>
      </c>
      <c r="E14" s="143">
        <v>11.6</v>
      </c>
      <c r="F14" s="143">
        <v>160</v>
      </c>
      <c r="G14" s="113">
        <v>25</v>
      </c>
      <c r="H14" s="113"/>
      <c r="I14" s="113">
        <v>0.1</v>
      </c>
      <c r="J14" s="113"/>
      <c r="K14" s="113">
        <v>13.2</v>
      </c>
      <c r="L14" s="113"/>
      <c r="M14" s="113"/>
      <c r="N14" s="113">
        <v>0.012</v>
      </c>
      <c r="O14" s="113"/>
      <c r="P14" s="113"/>
      <c r="Q14" s="113">
        <v>15.8</v>
      </c>
      <c r="R14" s="113"/>
      <c r="S14" s="113">
        <v>1.4</v>
      </c>
      <c r="T14" s="116">
        <v>140</v>
      </c>
    </row>
    <row r="15" spans="1:20" ht="32.25" customHeight="1">
      <c r="A15" s="110" t="s">
        <v>190</v>
      </c>
      <c r="B15" s="99">
        <v>220</v>
      </c>
      <c r="C15" s="108">
        <v>11.6</v>
      </c>
      <c r="D15" s="108">
        <v>8.8</v>
      </c>
      <c r="E15" s="108">
        <v>38.4</v>
      </c>
      <c r="F15" s="108">
        <v>336.6</v>
      </c>
      <c r="G15" s="108">
        <v>37.4</v>
      </c>
      <c r="H15" s="108">
        <v>15.4</v>
      </c>
      <c r="I15" s="108">
        <v>1.6</v>
      </c>
      <c r="J15" s="108">
        <v>124.8</v>
      </c>
      <c r="K15" s="108">
        <v>89</v>
      </c>
      <c r="L15" s="108"/>
      <c r="M15" s="108"/>
      <c r="N15" s="108"/>
      <c r="O15" s="108">
        <v>0.0015</v>
      </c>
      <c r="P15" s="108">
        <v>0.19</v>
      </c>
      <c r="Q15" s="108">
        <v>26</v>
      </c>
      <c r="R15" s="108"/>
      <c r="S15" s="108"/>
      <c r="T15" s="108">
        <v>438</v>
      </c>
    </row>
    <row r="16" spans="1:20" ht="17.25" customHeight="1">
      <c r="A16" s="94" t="s">
        <v>189</v>
      </c>
      <c r="B16" s="128">
        <v>200</v>
      </c>
      <c r="C16" s="100"/>
      <c r="D16" s="101"/>
      <c r="E16" s="101">
        <v>46</v>
      </c>
      <c r="F16" s="101">
        <v>82</v>
      </c>
      <c r="G16" s="78"/>
      <c r="H16" s="78"/>
      <c r="I16" s="78"/>
      <c r="J16" s="78"/>
      <c r="K16" s="78"/>
      <c r="L16" s="78"/>
      <c r="M16" s="78"/>
      <c r="N16" s="78"/>
      <c r="O16" s="78"/>
      <c r="P16" s="78">
        <v>0.48</v>
      </c>
      <c r="Q16" s="78">
        <v>0.36</v>
      </c>
      <c r="R16" s="78">
        <v>0.8</v>
      </c>
      <c r="S16" s="78">
        <v>4.9</v>
      </c>
      <c r="T16" s="78">
        <v>643</v>
      </c>
    </row>
    <row r="17" spans="1:20" ht="17.25" customHeight="1">
      <c r="A17" s="103" t="s">
        <v>61</v>
      </c>
      <c r="B17" s="99">
        <v>60</v>
      </c>
      <c r="C17" s="100">
        <v>4.42</v>
      </c>
      <c r="D17" s="101">
        <v>2.7</v>
      </c>
      <c r="E17" s="101">
        <v>26.1</v>
      </c>
      <c r="F17" s="101">
        <v>92</v>
      </c>
      <c r="G17" s="78">
        <v>75</v>
      </c>
      <c r="H17" s="78">
        <v>24.6</v>
      </c>
      <c r="I17" s="78">
        <v>0.16</v>
      </c>
      <c r="J17" s="78">
        <v>77.4</v>
      </c>
      <c r="K17" s="78">
        <v>84.6</v>
      </c>
      <c r="L17" s="78"/>
      <c r="M17" s="78">
        <v>2E-05</v>
      </c>
      <c r="N17" s="78"/>
      <c r="O17" s="78">
        <v>0.24</v>
      </c>
      <c r="P17" s="78">
        <v>0.015</v>
      </c>
      <c r="Q17" s="78"/>
      <c r="R17" s="78"/>
      <c r="S17" s="78">
        <v>0.012</v>
      </c>
      <c r="T17" s="78" t="s">
        <v>178</v>
      </c>
    </row>
    <row r="18" spans="1:20" ht="18.75" customHeight="1">
      <c r="A18" s="103" t="s">
        <v>62</v>
      </c>
      <c r="B18" s="99">
        <v>40</v>
      </c>
      <c r="C18" s="101">
        <v>3.4</v>
      </c>
      <c r="D18" s="101">
        <v>1.3</v>
      </c>
      <c r="E18" s="101">
        <v>14</v>
      </c>
      <c r="F18" s="101">
        <v>103.6</v>
      </c>
      <c r="G18" s="78">
        <v>29.2</v>
      </c>
      <c r="H18" s="78">
        <v>16</v>
      </c>
      <c r="I18" s="78">
        <v>1.13</v>
      </c>
      <c r="J18" s="78">
        <v>50</v>
      </c>
      <c r="K18" s="78">
        <v>66.4</v>
      </c>
      <c r="L18" s="78"/>
      <c r="M18" s="78"/>
      <c r="N18" s="78">
        <v>0.02</v>
      </c>
      <c r="O18" s="78">
        <v>0.17</v>
      </c>
      <c r="P18" s="78">
        <v>0.01</v>
      </c>
      <c r="Q18" s="78"/>
      <c r="R18" s="78"/>
      <c r="S18" s="78">
        <v>0.016</v>
      </c>
      <c r="T18" s="78" t="s">
        <v>178</v>
      </c>
    </row>
    <row r="19" spans="1:20" ht="15.75">
      <c r="A19" s="130" t="s">
        <v>54</v>
      </c>
      <c r="B19" s="131">
        <f>SUM(B13:B18)</f>
        <v>870</v>
      </c>
      <c r="C19" s="132">
        <f aca="true" t="shared" si="1" ref="C19:S19">SUM(C13:C18)</f>
        <v>24.6</v>
      </c>
      <c r="D19" s="132">
        <f t="shared" si="1"/>
        <v>18.040000000000003</v>
      </c>
      <c r="E19" s="132">
        <f t="shared" si="1"/>
        <v>142.82</v>
      </c>
      <c r="F19" s="132">
        <f t="shared" si="1"/>
        <v>809.0000000000001</v>
      </c>
      <c r="G19" s="132">
        <f t="shared" si="1"/>
        <v>191.79999999999998</v>
      </c>
      <c r="H19" s="132">
        <f t="shared" si="1"/>
        <v>57.8</v>
      </c>
      <c r="I19" s="132">
        <f t="shared" si="1"/>
        <v>3.21</v>
      </c>
      <c r="J19" s="132">
        <f t="shared" si="1"/>
        <v>266.8</v>
      </c>
      <c r="K19" s="132">
        <f t="shared" si="1"/>
        <v>264.79999999999995</v>
      </c>
      <c r="L19" s="132">
        <f t="shared" si="1"/>
        <v>0</v>
      </c>
      <c r="M19" s="132">
        <f t="shared" si="1"/>
        <v>0.00031999999999999997</v>
      </c>
      <c r="N19" s="132">
        <f t="shared" si="1"/>
        <v>0.043</v>
      </c>
      <c r="O19" s="132">
        <f t="shared" si="1"/>
        <v>0.4235</v>
      </c>
      <c r="P19" s="132">
        <f t="shared" si="1"/>
        <v>0.6980000000000001</v>
      </c>
      <c r="Q19" s="132">
        <f t="shared" si="1"/>
        <v>43.36</v>
      </c>
      <c r="R19" s="132">
        <f t="shared" si="1"/>
        <v>0.8</v>
      </c>
      <c r="S19" s="132">
        <f t="shared" si="1"/>
        <v>7.207999999999999</v>
      </c>
      <c r="T19" s="132"/>
    </row>
    <row r="20" spans="1:20" ht="15.75">
      <c r="A20" s="9" t="s">
        <v>9</v>
      </c>
      <c r="B20" s="10"/>
      <c r="C20" s="51">
        <f aca="true" t="shared" si="2" ref="C20:S20">SUM(C11+C19)</f>
        <v>53.870000000000005</v>
      </c>
      <c r="D20" s="51">
        <f t="shared" si="2"/>
        <v>47.730000000000004</v>
      </c>
      <c r="E20" s="51">
        <f t="shared" si="2"/>
        <v>231.51999999999998</v>
      </c>
      <c r="F20" s="51">
        <f t="shared" si="2"/>
        <v>1438.6000000000001</v>
      </c>
      <c r="G20" s="51">
        <f t="shared" si="2"/>
        <v>622.54</v>
      </c>
      <c r="H20" s="51">
        <f t="shared" si="2"/>
        <v>149.16</v>
      </c>
      <c r="I20" s="51">
        <f t="shared" si="2"/>
        <v>9.66</v>
      </c>
      <c r="J20" s="51">
        <f t="shared" si="2"/>
        <v>627.8</v>
      </c>
      <c r="K20" s="51">
        <f t="shared" si="2"/>
        <v>619.6199999999999</v>
      </c>
      <c r="L20" s="51">
        <f t="shared" si="2"/>
        <v>0.025</v>
      </c>
      <c r="M20" s="63">
        <f t="shared" si="2"/>
        <v>0.00844</v>
      </c>
      <c r="N20" s="51">
        <f t="shared" si="2"/>
        <v>1.1589999999999998</v>
      </c>
      <c r="O20" s="51">
        <f t="shared" si="2"/>
        <v>0.9257</v>
      </c>
      <c r="P20" s="51">
        <f t="shared" si="2"/>
        <v>1.685</v>
      </c>
      <c r="Q20" s="51">
        <f t="shared" si="2"/>
        <v>553.76</v>
      </c>
      <c r="R20" s="51">
        <f t="shared" si="2"/>
        <v>5.8</v>
      </c>
      <c r="S20" s="51">
        <f t="shared" si="2"/>
        <v>19.592</v>
      </c>
      <c r="T20" s="51"/>
    </row>
  </sheetData>
  <sheetProtection/>
  <mergeCells count="19"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SheetLayoutView="100" zoomScalePageLayoutView="0" workbookViewId="0" topLeftCell="A1">
      <selection activeCell="G32" sqref="G32"/>
    </sheetView>
  </sheetViews>
  <sheetFormatPr defaultColWidth="9.140625" defaultRowHeight="15"/>
  <cols>
    <col min="1" max="1" width="25.7109375" style="1" customWidth="1"/>
    <col min="2" max="2" width="8.57421875" style="0" customWidth="1"/>
    <col min="3" max="3" width="6.8515625" style="0" customWidth="1"/>
    <col min="4" max="4" width="8.28125" style="0" customWidth="1"/>
    <col min="5" max="5" width="9.28125" style="0" customWidth="1"/>
    <col min="6" max="6" width="7.00390625" style="0" customWidth="1"/>
    <col min="7" max="7" width="6.8515625" style="0" customWidth="1"/>
    <col min="8" max="8" width="7.421875" style="0" customWidth="1"/>
    <col min="9" max="11" width="6.140625" style="0" customWidth="1"/>
    <col min="12" max="12" width="7.421875" style="0" customWidth="1"/>
    <col min="13" max="13" width="9.57421875" style="0" customWidth="1"/>
    <col min="14" max="15" width="6.140625" style="0" customWidth="1"/>
    <col min="16" max="16" width="7.57421875" style="0" customWidth="1"/>
    <col min="17" max="19" width="6.140625" style="0" customWidth="1"/>
    <col min="20" max="20" width="7.8515625" style="0" customWidth="1"/>
  </cols>
  <sheetData>
    <row r="1" spans="1:21" ht="18.75">
      <c r="A1" s="215" t="s">
        <v>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20" ht="15">
      <c r="A2" s="217" t="s">
        <v>0</v>
      </c>
      <c r="B2" s="24" t="s">
        <v>1</v>
      </c>
      <c r="C2" s="24" t="s">
        <v>4</v>
      </c>
      <c r="D2" s="24" t="s">
        <v>5</v>
      </c>
      <c r="E2" s="25" t="s">
        <v>6</v>
      </c>
      <c r="F2" s="218" t="s">
        <v>7</v>
      </c>
      <c r="G2" s="226" t="s">
        <v>86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</row>
    <row r="3" spans="1:20" ht="18.75" customHeight="1">
      <c r="A3" s="217"/>
      <c r="B3" s="219" t="s">
        <v>8</v>
      </c>
      <c r="C3" s="220"/>
      <c r="D3" s="220"/>
      <c r="E3" s="220"/>
      <c r="F3" s="218"/>
      <c r="G3" s="229" t="s">
        <v>23</v>
      </c>
      <c r="H3" s="231" t="s">
        <v>24</v>
      </c>
      <c r="I3" s="231" t="s">
        <v>25</v>
      </c>
      <c r="J3" s="210" t="s">
        <v>72</v>
      </c>
      <c r="K3" s="210" t="s">
        <v>73</v>
      </c>
      <c r="L3" s="210" t="s">
        <v>74</v>
      </c>
      <c r="M3" s="210" t="s">
        <v>75</v>
      </c>
      <c r="N3" s="210" t="s">
        <v>76</v>
      </c>
      <c r="O3" s="210" t="s">
        <v>77</v>
      </c>
      <c r="P3" s="210" t="s">
        <v>78</v>
      </c>
      <c r="Q3" s="210" t="s">
        <v>79</v>
      </c>
      <c r="R3" s="210" t="s">
        <v>80</v>
      </c>
      <c r="S3" s="210" t="s">
        <v>26</v>
      </c>
      <c r="T3" s="205" t="s">
        <v>82</v>
      </c>
    </row>
    <row r="4" spans="1:20" ht="18.75" customHeight="1">
      <c r="A4" s="7" t="s">
        <v>2</v>
      </c>
      <c r="B4" s="8"/>
      <c r="C4" s="4"/>
      <c r="D4" s="4"/>
      <c r="E4" s="4"/>
      <c r="F4" s="4"/>
      <c r="G4" s="230"/>
      <c r="H4" s="232"/>
      <c r="I4" s="232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33"/>
    </row>
    <row r="5" spans="1:21" ht="31.5">
      <c r="A5" s="94" t="s">
        <v>188</v>
      </c>
      <c r="B5" s="95">
        <v>250</v>
      </c>
      <c r="C5" s="78">
        <v>7.3</v>
      </c>
      <c r="D5" s="78">
        <v>9.2</v>
      </c>
      <c r="E5" s="78">
        <v>17.5</v>
      </c>
      <c r="F5" s="78">
        <v>231</v>
      </c>
      <c r="G5" s="96">
        <v>93.7</v>
      </c>
      <c r="H5" s="78">
        <v>18.98</v>
      </c>
      <c r="I5" s="78">
        <v>0.896</v>
      </c>
      <c r="J5" s="78">
        <v>73.8</v>
      </c>
      <c r="K5" s="78">
        <v>35.4</v>
      </c>
      <c r="L5" s="78">
        <v>0.015</v>
      </c>
      <c r="M5" s="97">
        <v>0.003</v>
      </c>
      <c r="N5" s="78">
        <v>0.34</v>
      </c>
      <c r="O5" s="78"/>
      <c r="P5" s="78">
        <v>0.16</v>
      </c>
      <c r="Q5" s="78">
        <v>19</v>
      </c>
      <c r="R5" s="78">
        <v>0.15</v>
      </c>
      <c r="S5" s="78"/>
      <c r="T5" s="98" t="s">
        <v>162</v>
      </c>
      <c r="U5" s="145"/>
    </row>
    <row r="6" spans="1:21" ht="13.5" customHeight="1">
      <c r="A6" s="127" t="s">
        <v>97</v>
      </c>
      <c r="B6" s="99">
        <v>30</v>
      </c>
      <c r="C6" s="100">
        <v>6.96</v>
      </c>
      <c r="D6" s="101">
        <v>8.85</v>
      </c>
      <c r="E6" s="101"/>
      <c r="F6" s="101">
        <v>109.2</v>
      </c>
      <c r="G6" s="78">
        <v>264</v>
      </c>
      <c r="H6" s="78">
        <v>7</v>
      </c>
      <c r="I6" s="78">
        <v>0.2</v>
      </c>
      <c r="J6" s="78">
        <v>100</v>
      </c>
      <c r="K6" s="78">
        <v>17.6</v>
      </c>
      <c r="L6" s="78"/>
      <c r="M6" s="78">
        <v>0.003</v>
      </c>
      <c r="N6" s="78"/>
      <c r="O6" s="78">
        <v>0.008</v>
      </c>
      <c r="P6" s="78">
        <v>0.006</v>
      </c>
      <c r="Q6" s="78">
        <v>57.6</v>
      </c>
      <c r="R6" s="78">
        <v>1.9</v>
      </c>
      <c r="S6" s="78">
        <v>0.0144</v>
      </c>
      <c r="T6" s="98" t="s">
        <v>157</v>
      </c>
      <c r="U6" s="145"/>
    </row>
    <row r="7" spans="1:21" ht="18" customHeight="1">
      <c r="A7" s="94" t="s">
        <v>214</v>
      </c>
      <c r="B7" s="99">
        <v>100</v>
      </c>
      <c r="C7" s="146">
        <v>5.04</v>
      </c>
      <c r="D7" s="146">
        <v>4.5</v>
      </c>
      <c r="E7" s="146">
        <v>104</v>
      </c>
      <c r="F7" s="141">
        <v>291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236"/>
      <c r="U7" s="237"/>
    </row>
    <row r="8" spans="1:21" ht="15.75">
      <c r="A8" s="110" t="s">
        <v>66</v>
      </c>
      <c r="B8" s="99">
        <v>100</v>
      </c>
      <c r="C8" s="126">
        <v>0.4</v>
      </c>
      <c r="D8" s="126">
        <v>0.3</v>
      </c>
      <c r="E8" s="126">
        <v>10.3</v>
      </c>
      <c r="F8" s="126">
        <v>57</v>
      </c>
      <c r="G8" s="129">
        <v>19</v>
      </c>
      <c r="H8" s="129">
        <v>18</v>
      </c>
      <c r="I8" s="129">
        <v>2.2</v>
      </c>
      <c r="J8" s="129">
        <v>91</v>
      </c>
      <c r="K8" s="129">
        <v>31</v>
      </c>
      <c r="L8" s="129">
        <v>0.001</v>
      </c>
      <c r="M8" s="129">
        <v>0.001</v>
      </c>
      <c r="N8" s="129">
        <v>0.1</v>
      </c>
      <c r="O8" s="129"/>
      <c r="P8" s="129">
        <v>0.03</v>
      </c>
      <c r="Q8" s="129">
        <v>2</v>
      </c>
      <c r="R8" s="129">
        <v>0.9</v>
      </c>
      <c r="S8" s="129">
        <v>15</v>
      </c>
      <c r="T8" s="104" t="s">
        <v>178</v>
      </c>
      <c r="U8" s="145"/>
    </row>
    <row r="9" spans="1:21" ht="15.75">
      <c r="A9" s="110" t="s">
        <v>102</v>
      </c>
      <c r="B9" s="128">
        <v>200</v>
      </c>
      <c r="C9" s="101">
        <v>2.6</v>
      </c>
      <c r="D9" s="101">
        <v>3.8</v>
      </c>
      <c r="E9" s="101">
        <v>22.4</v>
      </c>
      <c r="F9" s="101">
        <v>112.4</v>
      </c>
      <c r="G9" s="78">
        <v>422</v>
      </c>
      <c r="H9" s="78">
        <v>11.4</v>
      </c>
      <c r="I9" s="78">
        <v>0.2</v>
      </c>
      <c r="J9" s="78">
        <v>14</v>
      </c>
      <c r="K9" s="78">
        <v>68</v>
      </c>
      <c r="L9" s="78"/>
      <c r="M9" s="78"/>
      <c r="N9" s="78"/>
      <c r="O9" s="78">
        <v>0.06</v>
      </c>
      <c r="P9" s="78">
        <v>0.26</v>
      </c>
      <c r="Q9" s="78">
        <v>186.5</v>
      </c>
      <c r="R9" s="78">
        <v>1.2</v>
      </c>
      <c r="S9" s="78">
        <v>1.04</v>
      </c>
      <c r="T9" s="129">
        <v>689</v>
      </c>
      <c r="U9" s="145"/>
    </row>
    <row r="10" spans="1:21" ht="15.75">
      <c r="A10" s="110" t="s">
        <v>61</v>
      </c>
      <c r="B10" s="102">
        <v>60</v>
      </c>
      <c r="C10" s="100">
        <v>4.42</v>
      </c>
      <c r="D10" s="101">
        <v>2.7</v>
      </c>
      <c r="E10" s="101">
        <v>26.1</v>
      </c>
      <c r="F10" s="101">
        <v>92</v>
      </c>
      <c r="G10" s="78">
        <v>75</v>
      </c>
      <c r="H10" s="78">
        <v>24.6</v>
      </c>
      <c r="I10" s="78">
        <v>0.16</v>
      </c>
      <c r="J10" s="78">
        <v>77.4</v>
      </c>
      <c r="K10" s="78">
        <v>84.6</v>
      </c>
      <c r="L10" s="78"/>
      <c r="M10" s="78">
        <v>2E-05</v>
      </c>
      <c r="N10" s="78"/>
      <c r="O10" s="78">
        <v>0.24</v>
      </c>
      <c r="P10" s="78">
        <v>0.015</v>
      </c>
      <c r="Q10" s="78"/>
      <c r="R10" s="78"/>
      <c r="S10" s="78">
        <v>0.012</v>
      </c>
      <c r="T10" s="129" t="s">
        <v>178</v>
      </c>
      <c r="U10" s="145"/>
    </row>
    <row r="11" spans="1:21" ht="15.75">
      <c r="A11" s="110" t="s">
        <v>62</v>
      </c>
      <c r="B11" s="99">
        <v>30</v>
      </c>
      <c r="C11" s="101">
        <v>2.55</v>
      </c>
      <c r="D11" s="101">
        <v>0.99</v>
      </c>
      <c r="E11" s="101">
        <v>12.75</v>
      </c>
      <c r="F11" s="101">
        <v>77.7</v>
      </c>
      <c r="G11" s="78">
        <v>21.9</v>
      </c>
      <c r="H11" s="78">
        <v>12</v>
      </c>
      <c r="I11" s="78">
        <v>0.85</v>
      </c>
      <c r="J11" s="78">
        <v>37.5</v>
      </c>
      <c r="K11" s="78">
        <v>49.8</v>
      </c>
      <c r="L11" s="78"/>
      <c r="M11" s="78"/>
      <c r="N11" s="78">
        <v>0.015</v>
      </c>
      <c r="O11" s="78">
        <v>0.13</v>
      </c>
      <c r="P11" s="78">
        <v>0.01</v>
      </c>
      <c r="Q11" s="78"/>
      <c r="R11" s="78"/>
      <c r="S11" s="78">
        <v>0.012</v>
      </c>
      <c r="T11" s="78" t="s">
        <v>178</v>
      </c>
      <c r="U11" s="145"/>
    </row>
    <row r="12" spans="1:21" ht="15.75">
      <c r="A12" s="130" t="s">
        <v>52</v>
      </c>
      <c r="B12" s="106">
        <f>SUM(B5:B11)</f>
        <v>770</v>
      </c>
      <c r="C12" s="132">
        <f aca="true" t="shared" si="0" ref="C12:I12">SUM(C5:C11)</f>
        <v>29.27</v>
      </c>
      <c r="D12" s="132">
        <f t="shared" si="0"/>
        <v>30.339999999999996</v>
      </c>
      <c r="E12" s="132">
        <f t="shared" si="0"/>
        <v>193.05</v>
      </c>
      <c r="F12" s="132">
        <f t="shared" si="0"/>
        <v>970.3000000000001</v>
      </c>
      <c r="G12" s="132">
        <f t="shared" si="0"/>
        <v>895.6</v>
      </c>
      <c r="H12" s="132">
        <f t="shared" si="0"/>
        <v>91.98</v>
      </c>
      <c r="I12" s="132">
        <f t="shared" si="0"/>
        <v>4.506</v>
      </c>
      <c r="J12" s="132">
        <f aca="true" t="shared" si="1" ref="J12:S12">SUM(J5:J11)</f>
        <v>393.70000000000005</v>
      </c>
      <c r="K12" s="132">
        <v>186</v>
      </c>
      <c r="L12" s="132">
        <f t="shared" si="1"/>
        <v>0.016</v>
      </c>
      <c r="M12" s="132">
        <f t="shared" si="1"/>
        <v>0.00702</v>
      </c>
      <c r="N12" s="132">
        <f t="shared" si="1"/>
        <v>0.45500000000000007</v>
      </c>
      <c r="O12" s="132">
        <f t="shared" si="1"/>
        <v>0.438</v>
      </c>
      <c r="P12" s="132">
        <f t="shared" si="1"/>
        <v>0.48100000000000004</v>
      </c>
      <c r="Q12" s="132">
        <f t="shared" si="1"/>
        <v>265.1</v>
      </c>
      <c r="R12" s="132">
        <f t="shared" si="1"/>
        <v>4.1499999999999995</v>
      </c>
      <c r="S12" s="132">
        <f t="shared" si="1"/>
        <v>16.078400000000002</v>
      </c>
      <c r="T12" s="132"/>
      <c r="U12" s="145"/>
    </row>
    <row r="13" spans="1:21" ht="15.75">
      <c r="A13" s="130" t="s">
        <v>3</v>
      </c>
      <c r="B13" s="99"/>
      <c r="C13" s="100"/>
      <c r="D13" s="101"/>
      <c r="E13" s="101"/>
      <c r="F13" s="10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145"/>
    </row>
    <row r="14" spans="1:21" ht="31.5">
      <c r="A14" s="120" t="s">
        <v>118</v>
      </c>
      <c r="B14" s="121">
        <v>100</v>
      </c>
      <c r="C14" s="101">
        <v>1.02</v>
      </c>
      <c r="D14" s="101">
        <v>3.64</v>
      </c>
      <c r="E14" s="101">
        <v>5.64</v>
      </c>
      <c r="F14" s="101">
        <v>50.76</v>
      </c>
      <c r="G14" s="78">
        <v>25.84</v>
      </c>
      <c r="H14" s="78">
        <v>4.93</v>
      </c>
      <c r="I14" s="78"/>
      <c r="J14" s="122"/>
      <c r="K14" s="122">
        <v>96</v>
      </c>
      <c r="L14" s="122"/>
      <c r="M14" s="122"/>
      <c r="N14" s="122"/>
      <c r="O14" s="122"/>
      <c r="P14" s="122">
        <v>0.0003</v>
      </c>
      <c r="Q14" s="122">
        <v>1.14</v>
      </c>
      <c r="R14" s="122"/>
      <c r="S14" s="122">
        <v>5.11</v>
      </c>
      <c r="T14" s="147" t="s">
        <v>163</v>
      </c>
      <c r="U14" s="145"/>
    </row>
    <row r="15" spans="1:21" ht="53.25" customHeight="1">
      <c r="A15" s="123" t="s">
        <v>113</v>
      </c>
      <c r="B15" s="148">
        <v>250</v>
      </c>
      <c r="C15" s="125">
        <v>2.25</v>
      </c>
      <c r="D15" s="125">
        <v>3</v>
      </c>
      <c r="E15" s="125">
        <v>4.75</v>
      </c>
      <c r="F15" s="125">
        <v>109</v>
      </c>
      <c r="G15" s="126">
        <v>7.72</v>
      </c>
      <c r="H15" s="126">
        <v>4.27</v>
      </c>
      <c r="I15" s="126">
        <v>0.1</v>
      </c>
      <c r="J15" s="126">
        <v>13.75</v>
      </c>
      <c r="K15" s="126">
        <v>16.3</v>
      </c>
      <c r="L15" s="126">
        <v>0.005</v>
      </c>
      <c r="M15" s="126"/>
      <c r="N15" s="126">
        <v>0.3</v>
      </c>
      <c r="O15" s="126">
        <v>0.003</v>
      </c>
      <c r="P15" s="126">
        <v>0.04</v>
      </c>
      <c r="Q15" s="126">
        <v>13.8</v>
      </c>
      <c r="R15" s="126">
        <v>0.015</v>
      </c>
      <c r="S15" s="126">
        <v>0.2</v>
      </c>
      <c r="T15" s="126">
        <v>124</v>
      </c>
      <c r="U15" s="145"/>
    </row>
    <row r="16" spans="1:21" ht="17.25" customHeight="1">
      <c r="A16" s="110" t="s">
        <v>208</v>
      </c>
      <c r="B16" s="95">
        <v>100</v>
      </c>
      <c r="C16" s="101">
        <v>14.6</v>
      </c>
      <c r="D16" s="101">
        <v>6.8</v>
      </c>
      <c r="E16" s="101">
        <v>3.1</v>
      </c>
      <c r="F16" s="101">
        <v>129.6</v>
      </c>
      <c r="G16" s="117">
        <v>97.09</v>
      </c>
      <c r="H16" s="117">
        <v>50.74</v>
      </c>
      <c r="I16" s="78">
        <v>1.3</v>
      </c>
      <c r="J16" s="78">
        <v>69.2</v>
      </c>
      <c r="K16" s="78">
        <v>153.6</v>
      </c>
      <c r="L16" s="78">
        <v>0.005</v>
      </c>
      <c r="M16" s="78">
        <v>0.015</v>
      </c>
      <c r="N16" s="78">
        <v>0.4</v>
      </c>
      <c r="O16" s="78">
        <v>0.009</v>
      </c>
      <c r="P16" s="78">
        <v>0.0011</v>
      </c>
      <c r="Q16" s="78">
        <v>189.6</v>
      </c>
      <c r="R16" s="78">
        <v>2.3</v>
      </c>
      <c r="S16" s="78"/>
      <c r="T16" s="136">
        <v>451</v>
      </c>
      <c r="U16" s="145"/>
    </row>
    <row r="17" spans="1:21" ht="15.75">
      <c r="A17" s="94" t="s">
        <v>68</v>
      </c>
      <c r="B17" s="99">
        <v>200</v>
      </c>
      <c r="C17" s="100">
        <v>5.5</v>
      </c>
      <c r="D17" s="101">
        <v>8.3</v>
      </c>
      <c r="E17" s="101">
        <v>37.1</v>
      </c>
      <c r="F17" s="101">
        <v>286.6</v>
      </c>
      <c r="G17" s="78">
        <v>29.1</v>
      </c>
      <c r="H17" s="78">
        <v>29.99</v>
      </c>
      <c r="I17" s="78">
        <v>1.26</v>
      </c>
      <c r="J17" s="78">
        <v>216</v>
      </c>
      <c r="K17" s="78">
        <v>117.8</v>
      </c>
      <c r="L17" s="78">
        <v>0.03</v>
      </c>
      <c r="M17" s="78">
        <v>0.005</v>
      </c>
      <c r="N17" s="78">
        <v>0.6</v>
      </c>
      <c r="O17" s="78">
        <v>0.01</v>
      </c>
      <c r="P17" s="78">
        <v>0.14</v>
      </c>
      <c r="Q17" s="78">
        <v>32.94</v>
      </c>
      <c r="R17" s="78"/>
      <c r="S17" s="78"/>
      <c r="T17" s="78">
        <v>186</v>
      </c>
      <c r="U17" s="145"/>
    </row>
    <row r="18" spans="1:21" ht="15.75">
      <c r="A18" s="110" t="s">
        <v>107</v>
      </c>
      <c r="B18" s="99">
        <v>200</v>
      </c>
      <c r="C18" s="149">
        <v>0.6</v>
      </c>
      <c r="D18" s="149"/>
      <c r="E18" s="149">
        <v>33</v>
      </c>
      <c r="F18" s="149">
        <v>136</v>
      </c>
      <c r="G18" s="149">
        <v>10</v>
      </c>
      <c r="H18" s="149">
        <v>14</v>
      </c>
      <c r="I18" s="149">
        <v>0.4</v>
      </c>
      <c r="J18" s="149">
        <v>30</v>
      </c>
      <c r="K18" s="149">
        <v>104</v>
      </c>
      <c r="L18" s="149"/>
      <c r="M18" s="149"/>
      <c r="N18" s="149"/>
      <c r="O18" s="149">
        <v>0.04</v>
      </c>
      <c r="P18" s="149">
        <v>0.08</v>
      </c>
      <c r="Q18" s="149">
        <v>100</v>
      </c>
      <c r="R18" s="149"/>
      <c r="S18" s="149">
        <v>19</v>
      </c>
      <c r="T18" s="149" t="s">
        <v>178</v>
      </c>
      <c r="U18" s="145"/>
    </row>
    <row r="19" spans="1:21" ht="15.75">
      <c r="A19" s="103" t="s">
        <v>61</v>
      </c>
      <c r="B19" s="99">
        <v>60</v>
      </c>
      <c r="C19" s="100">
        <v>4.42</v>
      </c>
      <c r="D19" s="101">
        <v>2.7</v>
      </c>
      <c r="E19" s="101">
        <v>26.1</v>
      </c>
      <c r="F19" s="101">
        <v>92</v>
      </c>
      <c r="G19" s="78">
        <v>75</v>
      </c>
      <c r="H19" s="78">
        <v>24.6</v>
      </c>
      <c r="I19" s="78">
        <v>0.16</v>
      </c>
      <c r="J19" s="78">
        <v>77.4</v>
      </c>
      <c r="K19" s="78">
        <v>84.6</v>
      </c>
      <c r="L19" s="78"/>
      <c r="M19" s="78">
        <v>2E-05</v>
      </c>
      <c r="N19" s="78"/>
      <c r="O19" s="78">
        <v>0.24</v>
      </c>
      <c r="P19" s="78">
        <v>0.015</v>
      </c>
      <c r="Q19" s="78"/>
      <c r="R19" s="78"/>
      <c r="S19" s="78">
        <v>0.012</v>
      </c>
      <c r="T19" s="78" t="s">
        <v>178</v>
      </c>
      <c r="U19" s="145"/>
    </row>
    <row r="20" spans="1:21" ht="15.75">
      <c r="A20" s="103" t="s">
        <v>62</v>
      </c>
      <c r="B20" s="99">
        <v>40</v>
      </c>
      <c r="C20" s="101">
        <v>3.4</v>
      </c>
      <c r="D20" s="101">
        <v>1.3</v>
      </c>
      <c r="E20" s="101">
        <v>14</v>
      </c>
      <c r="F20" s="101">
        <v>103.6</v>
      </c>
      <c r="G20" s="78">
        <v>29.2</v>
      </c>
      <c r="H20" s="78">
        <v>16</v>
      </c>
      <c r="I20" s="78">
        <v>1.13</v>
      </c>
      <c r="J20" s="78">
        <v>50</v>
      </c>
      <c r="K20" s="78">
        <v>66.4</v>
      </c>
      <c r="L20" s="78"/>
      <c r="M20" s="78"/>
      <c r="N20" s="78">
        <v>0.02</v>
      </c>
      <c r="O20" s="78">
        <v>0.17</v>
      </c>
      <c r="P20" s="78">
        <v>0.01</v>
      </c>
      <c r="Q20" s="78"/>
      <c r="R20" s="78"/>
      <c r="S20" s="78">
        <v>0.016</v>
      </c>
      <c r="T20" s="78" t="s">
        <v>178</v>
      </c>
      <c r="U20" s="145"/>
    </row>
    <row r="21" spans="1:21" ht="15.75">
      <c r="A21" s="130" t="s">
        <v>54</v>
      </c>
      <c r="B21" s="106">
        <f>SUM(B14:B20)</f>
        <v>950</v>
      </c>
      <c r="C21" s="132">
        <f aca="true" t="shared" si="2" ref="C21:S21">SUM(C14:C20)</f>
        <v>31.79</v>
      </c>
      <c r="D21" s="132">
        <f t="shared" si="2"/>
        <v>25.740000000000002</v>
      </c>
      <c r="E21" s="132">
        <f t="shared" si="2"/>
        <v>123.69</v>
      </c>
      <c r="F21" s="132">
        <f t="shared" si="2"/>
        <v>907.5600000000001</v>
      </c>
      <c r="G21" s="132">
        <f t="shared" si="2"/>
        <v>273.95</v>
      </c>
      <c r="H21" s="132">
        <f t="shared" si="2"/>
        <v>144.53</v>
      </c>
      <c r="I21" s="132">
        <f t="shared" si="2"/>
        <v>4.35</v>
      </c>
      <c r="J21" s="132">
        <f t="shared" si="2"/>
        <v>456.35</v>
      </c>
      <c r="K21" s="132">
        <f t="shared" si="2"/>
        <v>638.6999999999999</v>
      </c>
      <c r="L21" s="132">
        <f t="shared" si="2"/>
        <v>0.04</v>
      </c>
      <c r="M21" s="150">
        <f t="shared" si="2"/>
        <v>0.02002</v>
      </c>
      <c r="N21" s="132">
        <f t="shared" si="2"/>
        <v>1.3199999999999998</v>
      </c>
      <c r="O21" s="132">
        <f t="shared" si="2"/>
        <v>0.472</v>
      </c>
      <c r="P21" s="132">
        <f t="shared" si="2"/>
        <v>0.28640000000000004</v>
      </c>
      <c r="Q21" s="132">
        <f t="shared" si="2"/>
        <v>337.48</v>
      </c>
      <c r="R21" s="132">
        <f t="shared" si="2"/>
        <v>2.315</v>
      </c>
      <c r="S21" s="132">
        <f t="shared" si="2"/>
        <v>24.338</v>
      </c>
      <c r="T21" s="132"/>
      <c r="U21" s="151"/>
    </row>
    <row r="22" spans="1:20" ht="15.75">
      <c r="A22" s="9" t="s">
        <v>9</v>
      </c>
      <c r="B22" s="10"/>
      <c r="C22" s="51">
        <f aca="true" t="shared" si="3" ref="C22:S22">SUM(C12+C21)</f>
        <v>61.06</v>
      </c>
      <c r="D22" s="51">
        <f t="shared" si="3"/>
        <v>56.08</v>
      </c>
      <c r="E22" s="51">
        <f t="shared" si="3"/>
        <v>316.74</v>
      </c>
      <c r="F22" s="51">
        <f t="shared" si="3"/>
        <v>1877.8600000000001</v>
      </c>
      <c r="G22" s="51">
        <v>824.8</v>
      </c>
      <c r="H22" s="51">
        <f t="shared" si="3"/>
        <v>236.51</v>
      </c>
      <c r="I22" s="51">
        <f t="shared" si="3"/>
        <v>8.856</v>
      </c>
      <c r="J22" s="51">
        <f t="shared" si="3"/>
        <v>850.0500000000001</v>
      </c>
      <c r="K22" s="51">
        <f t="shared" si="3"/>
        <v>824.6999999999999</v>
      </c>
      <c r="L22" s="51">
        <f t="shared" si="3"/>
        <v>0.056</v>
      </c>
      <c r="M22" s="51">
        <f t="shared" si="3"/>
        <v>0.02704</v>
      </c>
      <c r="N22" s="51">
        <f t="shared" si="3"/>
        <v>1.775</v>
      </c>
      <c r="O22" s="51">
        <f t="shared" si="3"/>
        <v>0.9099999999999999</v>
      </c>
      <c r="P22" s="51">
        <f t="shared" si="3"/>
        <v>0.7674000000000001</v>
      </c>
      <c r="Q22" s="51">
        <f t="shared" si="3"/>
        <v>602.58</v>
      </c>
      <c r="R22" s="51">
        <f t="shared" si="3"/>
        <v>6.465</v>
      </c>
      <c r="S22" s="51">
        <f t="shared" si="3"/>
        <v>40.4164</v>
      </c>
      <c r="T22" s="51"/>
    </row>
  </sheetData>
  <sheetProtection/>
  <mergeCells count="20">
    <mergeCell ref="T7:U7"/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U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421875" style="1" customWidth="1"/>
    <col min="2" max="2" width="7.140625" style="0" customWidth="1"/>
    <col min="3" max="3" width="8.421875" style="0" customWidth="1"/>
    <col min="4" max="4" width="8.57421875" style="0" customWidth="1"/>
    <col min="5" max="5" width="7.8515625" style="0" customWidth="1"/>
    <col min="6" max="6" width="7.421875" style="0" customWidth="1"/>
    <col min="7" max="7" width="6.7109375" style="0" customWidth="1"/>
    <col min="8" max="12" width="6.57421875" style="0" customWidth="1"/>
    <col min="13" max="13" width="8.28125" style="0" customWidth="1"/>
    <col min="14" max="14" width="6.57421875" style="0" customWidth="1"/>
    <col min="15" max="15" width="7.28125" style="0" customWidth="1"/>
    <col min="16" max="17" width="6.57421875" style="0" customWidth="1"/>
    <col min="18" max="18" width="7.421875" style="0" customWidth="1"/>
    <col min="19" max="19" width="6.57421875" style="0" customWidth="1"/>
    <col min="20" max="20" width="8.140625" style="0" customWidth="1"/>
  </cols>
  <sheetData>
    <row r="1" spans="1:20" ht="18.75">
      <c r="A1" s="215" t="s">
        <v>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31.5">
      <c r="A2" s="217" t="s">
        <v>0</v>
      </c>
      <c r="B2" s="3" t="s">
        <v>1</v>
      </c>
      <c r="C2" s="3" t="s">
        <v>4</v>
      </c>
      <c r="D2" s="3" t="s">
        <v>5</v>
      </c>
      <c r="E2" s="3" t="s">
        <v>6</v>
      </c>
      <c r="F2" s="238" t="s">
        <v>7</v>
      </c>
      <c r="G2" s="226" t="s">
        <v>86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</row>
    <row r="3" spans="1:20" ht="15" customHeight="1">
      <c r="A3" s="217"/>
      <c r="B3" s="217" t="s">
        <v>8</v>
      </c>
      <c r="C3" s="239"/>
      <c r="D3" s="239"/>
      <c r="E3" s="239"/>
      <c r="F3" s="238"/>
      <c r="G3" s="229" t="s">
        <v>23</v>
      </c>
      <c r="H3" s="231" t="s">
        <v>24</v>
      </c>
      <c r="I3" s="231" t="s">
        <v>25</v>
      </c>
      <c r="J3" s="210" t="s">
        <v>72</v>
      </c>
      <c r="K3" s="210" t="s">
        <v>73</v>
      </c>
      <c r="L3" s="210" t="s">
        <v>74</v>
      </c>
      <c r="M3" s="210" t="s">
        <v>75</v>
      </c>
      <c r="N3" s="210" t="s">
        <v>76</v>
      </c>
      <c r="O3" s="210" t="s">
        <v>77</v>
      </c>
      <c r="P3" s="210" t="s">
        <v>78</v>
      </c>
      <c r="Q3" s="210" t="s">
        <v>79</v>
      </c>
      <c r="R3" s="210" t="s">
        <v>80</v>
      </c>
      <c r="S3" s="210" t="s">
        <v>26</v>
      </c>
      <c r="T3" s="205" t="s">
        <v>82</v>
      </c>
    </row>
    <row r="4" spans="1:20" ht="15.75" customHeight="1">
      <c r="A4" s="7" t="s">
        <v>2</v>
      </c>
      <c r="B4" s="8"/>
      <c r="C4" s="4"/>
      <c r="D4" s="4"/>
      <c r="E4" s="4"/>
      <c r="F4" s="4"/>
      <c r="G4" s="230"/>
      <c r="H4" s="232"/>
      <c r="I4" s="232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33"/>
    </row>
    <row r="5" spans="1:20" ht="32.25" customHeight="1">
      <c r="A5" s="94" t="s">
        <v>211</v>
      </c>
      <c r="B5" s="95">
        <v>150</v>
      </c>
      <c r="C5" s="101">
        <v>15.2</v>
      </c>
      <c r="D5" s="101">
        <v>7.2</v>
      </c>
      <c r="E5" s="101">
        <v>30</v>
      </c>
      <c r="F5" s="101">
        <v>172</v>
      </c>
      <c r="G5" s="117">
        <v>290.5</v>
      </c>
      <c r="H5" s="117">
        <v>6.6</v>
      </c>
      <c r="I5" s="78">
        <v>0.1</v>
      </c>
      <c r="J5" s="78">
        <v>140</v>
      </c>
      <c r="K5" s="78">
        <v>19</v>
      </c>
      <c r="L5" s="78">
        <v>0.0008</v>
      </c>
      <c r="M5" s="78">
        <v>0.01</v>
      </c>
      <c r="N5" s="78">
        <v>0.059</v>
      </c>
      <c r="O5" s="78">
        <v>0.0008</v>
      </c>
      <c r="P5" s="78">
        <v>0.2</v>
      </c>
      <c r="Q5" s="78">
        <v>89.9</v>
      </c>
      <c r="R5" s="78">
        <v>1.85</v>
      </c>
      <c r="S5" s="78"/>
      <c r="T5" s="78">
        <v>366</v>
      </c>
    </row>
    <row r="6" spans="1:20" ht="14.25" customHeight="1">
      <c r="A6" s="103" t="s">
        <v>96</v>
      </c>
      <c r="B6" s="128">
        <v>100</v>
      </c>
      <c r="C6" s="100">
        <v>0.8</v>
      </c>
      <c r="D6" s="101">
        <v>0.2</v>
      </c>
      <c r="E6" s="101">
        <v>7.5</v>
      </c>
      <c r="F6" s="101">
        <v>53</v>
      </c>
      <c r="G6" s="78">
        <v>35</v>
      </c>
      <c r="H6" s="78">
        <v>11</v>
      </c>
      <c r="I6" s="78">
        <v>0.1</v>
      </c>
      <c r="J6" s="78">
        <v>17</v>
      </c>
      <c r="K6" s="78">
        <v>55</v>
      </c>
      <c r="L6" s="78">
        <v>0.003</v>
      </c>
      <c r="M6" s="78">
        <v>0.0001</v>
      </c>
      <c r="N6" s="78">
        <v>0.015</v>
      </c>
      <c r="O6" s="78">
        <v>0.006</v>
      </c>
      <c r="P6" s="78">
        <v>0.003</v>
      </c>
      <c r="Q6" s="78">
        <v>10</v>
      </c>
      <c r="R6" s="78"/>
      <c r="S6" s="78">
        <v>33</v>
      </c>
      <c r="T6" s="152" t="s">
        <v>178</v>
      </c>
    </row>
    <row r="7" spans="1:20" ht="18" customHeight="1">
      <c r="A7" s="94" t="s">
        <v>108</v>
      </c>
      <c r="B7" s="99">
        <v>200</v>
      </c>
      <c r="C7" s="100">
        <v>1</v>
      </c>
      <c r="D7" s="101">
        <v>1</v>
      </c>
      <c r="E7" s="101">
        <v>1.4</v>
      </c>
      <c r="F7" s="101">
        <v>58.4</v>
      </c>
      <c r="G7" s="78">
        <v>5.12</v>
      </c>
      <c r="H7" s="78">
        <v>12.5</v>
      </c>
      <c r="I7" s="78">
        <v>1.34</v>
      </c>
      <c r="J7" s="78">
        <v>37.2</v>
      </c>
      <c r="K7" s="78">
        <v>20.34</v>
      </c>
      <c r="L7" s="78">
        <v>0.002</v>
      </c>
      <c r="M7" s="78">
        <v>0.0005</v>
      </c>
      <c r="N7" s="78"/>
      <c r="O7" s="78">
        <v>0.012</v>
      </c>
      <c r="P7" s="78">
        <v>0.056</v>
      </c>
      <c r="Q7" s="78">
        <v>16.6</v>
      </c>
      <c r="R7" s="78">
        <v>0.014</v>
      </c>
      <c r="S7" s="78">
        <v>0.3</v>
      </c>
      <c r="T7" s="78">
        <v>630</v>
      </c>
    </row>
    <row r="8" spans="1:20" ht="15.75">
      <c r="A8" s="103" t="s">
        <v>61</v>
      </c>
      <c r="B8" s="102">
        <v>60</v>
      </c>
      <c r="C8" s="100">
        <v>4.42</v>
      </c>
      <c r="D8" s="101">
        <v>2.7</v>
      </c>
      <c r="E8" s="101">
        <v>26.1</v>
      </c>
      <c r="F8" s="101">
        <v>92</v>
      </c>
      <c r="G8" s="78">
        <v>75</v>
      </c>
      <c r="H8" s="78">
        <v>24.6</v>
      </c>
      <c r="I8" s="78">
        <v>0.16</v>
      </c>
      <c r="J8" s="78">
        <v>77.4</v>
      </c>
      <c r="K8" s="78">
        <v>84.6</v>
      </c>
      <c r="L8" s="78"/>
      <c r="M8" s="78">
        <v>2E-05</v>
      </c>
      <c r="N8" s="78"/>
      <c r="O8" s="78">
        <v>0.24</v>
      </c>
      <c r="P8" s="78">
        <v>0.015</v>
      </c>
      <c r="Q8" s="78"/>
      <c r="R8" s="78"/>
      <c r="S8" s="78">
        <v>0.012</v>
      </c>
      <c r="T8" s="152" t="s">
        <v>178</v>
      </c>
    </row>
    <row r="9" spans="1:20" ht="15.75">
      <c r="A9" s="110" t="s">
        <v>62</v>
      </c>
      <c r="B9" s="99">
        <v>30</v>
      </c>
      <c r="C9" s="101">
        <v>2.55</v>
      </c>
      <c r="D9" s="101">
        <v>0.99</v>
      </c>
      <c r="E9" s="101">
        <v>12.75</v>
      </c>
      <c r="F9" s="101">
        <v>77.7</v>
      </c>
      <c r="G9" s="78">
        <v>21.9</v>
      </c>
      <c r="H9" s="78">
        <v>12</v>
      </c>
      <c r="I9" s="78">
        <v>0.85</v>
      </c>
      <c r="J9" s="78">
        <v>37.5</v>
      </c>
      <c r="K9" s="78">
        <v>49.8</v>
      </c>
      <c r="L9" s="78"/>
      <c r="M9" s="78"/>
      <c r="N9" s="78">
        <v>0.015</v>
      </c>
      <c r="O9" s="78">
        <v>0.13</v>
      </c>
      <c r="P9" s="78">
        <v>0.01</v>
      </c>
      <c r="Q9" s="78"/>
      <c r="R9" s="78"/>
      <c r="S9" s="78">
        <v>0.012</v>
      </c>
      <c r="T9" s="78" t="s">
        <v>178</v>
      </c>
    </row>
    <row r="10" spans="1:20" ht="15.75">
      <c r="A10" s="130" t="s">
        <v>52</v>
      </c>
      <c r="B10" s="106">
        <f>SUM(B5:B9)</f>
        <v>540</v>
      </c>
      <c r="C10" s="132">
        <f aca="true" t="shared" si="0" ref="C10:S10">SUM(C5:C9)</f>
        <v>23.970000000000002</v>
      </c>
      <c r="D10" s="132">
        <f t="shared" si="0"/>
        <v>12.090000000000002</v>
      </c>
      <c r="E10" s="132">
        <f t="shared" si="0"/>
        <v>77.75</v>
      </c>
      <c r="F10" s="132">
        <f t="shared" si="0"/>
        <v>453.09999999999997</v>
      </c>
      <c r="G10" s="153">
        <f t="shared" si="0"/>
        <v>427.52</v>
      </c>
      <c r="H10" s="132">
        <f t="shared" si="0"/>
        <v>66.7</v>
      </c>
      <c r="I10" s="132">
        <f t="shared" si="0"/>
        <v>2.55</v>
      </c>
      <c r="J10" s="132">
        <v>149.9</v>
      </c>
      <c r="K10" s="132">
        <v>226.4</v>
      </c>
      <c r="L10" s="132">
        <f t="shared" si="0"/>
        <v>0.0058</v>
      </c>
      <c r="M10" s="132">
        <f t="shared" si="0"/>
        <v>0.01062</v>
      </c>
      <c r="N10" s="132">
        <f t="shared" si="0"/>
        <v>0.089</v>
      </c>
      <c r="O10" s="132">
        <f t="shared" si="0"/>
        <v>0.3888</v>
      </c>
      <c r="P10" s="132">
        <f t="shared" si="0"/>
        <v>0.28400000000000003</v>
      </c>
      <c r="Q10" s="132">
        <f t="shared" si="0"/>
        <v>116.5</v>
      </c>
      <c r="R10" s="132">
        <f t="shared" si="0"/>
        <v>1.864</v>
      </c>
      <c r="S10" s="132">
        <f t="shared" si="0"/>
        <v>33.324</v>
      </c>
      <c r="T10" s="132"/>
    </row>
    <row r="11" spans="1:20" ht="15.75">
      <c r="A11" s="130" t="s">
        <v>3</v>
      </c>
      <c r="B11" s="99"/>
      <c r="C11" s="100"/>
      <c r="D11" s="101"/>
      <c r="E11" s="101"/>
      <c r="F11" s="10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 ht="32.25" customHeight="1">
      <c r="A12" s="94" t="s">
        <v>207</v>
      </c>
      <c r="B12" s="99">
        <v>100</v>
      </c>
      <c r="C12" s="133">
        <v>4.4</v>
      </c>
      <c r="D12" s="134">
        <v>0.3</v>
      </c>
      <c r="E12" s="134">
        <v>11.4</v>
      </c>
      <c r="F12" s="134">
        <v>56</v>
      </c>
      <c r="G12" s="135">
        <v>19</v>
      </c>
      <c r="H12" s="135">
        <v>5.25</v>
      </c>
      <c r="I12" s="136">
        <v>0.6</v>
      </c>
      <c r="J12" s="136">
        <v>35</v>
      </c>
      <c r="K12" s="136">
        <v>11.2</v>
      </c>
      <c r="L12" s="136"/>
      <c r="M12" s="136"/>
      <c r="N12" s="136">
        <v>0.1</v>
      </c>
      <c r="O12" s="136"/>
      <c r="P12" s="136">
        <v>0.08</v>
      </c>
      <c r="Q12" s="136">
        <v>86.1</v>
      </c>
      <c r="R12" s="136"/>
      <c r="S12" s="136">
        <v>3.3</v>
      </c>
      <c r="T12" s="109" t="s">
        <v>160</v>
      </c>
    </row>
    <row r="13" spans="1:20" ht="46.5" customHeight="1">
      <c r="A13" s="94" t="s">
        <v>105</v>
      </c>
      <c r="B13" s="154">
        <v>250</v>
      </c>
      <c r="C13" s="100">
        <v>6.25</v>
      </c>
      <c r="D13" s="101">
        <v>13</v>
      </c>
      <c r="E13" s="101">
        <v>15.75</v>
      </c>
      <c r="F13" s="101">
        <v>184</v>
      </c>
      <c r="G13" s="78">
        <v>62.07</v>
      </c>
      <c r="H13" s="78">
        <v>6.22</v>
      </c>
      <c r="I13" s="78">
        <v>0.9</v>
      </c>
      <c r="J13" s="78">
        <v>133</v>
      </c>
      <c r="K13" s="78">
        <v>14.22</v>
      </c>
      <c r="L13" s="78">
        <v>0.005</v>
      </c>
      <c r="M13" s="78">
        <v>0.005</v>
      </c>
      <c r="N13" s="78">
        <v>0.61</v>
      </c>
      <c r="O13" s="78">
        <v>0.007</v>
      </c>
      <c r="P13" s="78">
        <v>0.12</v>
      </c>
      <c r="Q13" s="78">
        <v>138.25</v>
      </c>
      <c r="R13" s="78">
        <v>0.005</v>
      </c>
      <c r="S13" s="78">
        <v>0.85</v>
      </c>
      <c r="T13" s="78">
        <v>132</v>
      </c>
    </row>
    <row r="14" spans="1:20" ht="19.5" customHeight="1">
      <c r="A14" s="110" t="s">
        <v>182</v>
      </c>
      <c r="B14" s="155">
        <v>120</v>
      </c>
      <c r="C14" s="126">
        <v>10</v>
      </c>
      <c r="D14" s="126">
        <v>10.63</v>
      </c>
      <c r="E14" s="126">
        <v>10.62</v>
      </c>
      <c r="F14" s="126">
        <v>153.4</v>
      </c>
      <c r="G14" s="126">
        <v>115</v>
      </c>
      <c r="H14" s="126">
        <v>18.5</v>
      </c>
      <c r="I14" s="156">
        <v>3</v>
      </c>
      <c r="J14" s="126">
        <v>165.4</v>
      </c>
      <c r="K14" s="126">
        <v>97.5</v>
      </c>
      <c r="L14" s="126">
        <v>0.007</v>
      </c>
      <c r="M14" s="126">
        <v>0.0002</v>
      </c>
      <c r="N14" s="126">
        <v>0.7</v>
      </c>
      <c r="O14" s="126">
        <v>0.02</v>
      </c>
      <c r="P14" s="126">
        <v>0.125</v>
      </c>
      <c r="Q14" s="126">
        <v>125</v>
      </c>
      <c r="R14" s="126">
        <v>1.22</v>
      </c>
      <c r="S14" s="126">
        <v>11.5</v>
      </c>
      <c r="T14" s="126">
        <v>374</v>
      </c>
    </row>
    <row r="15" spans="1:20" ht="18" customHeight="1">
      <c r="A15" s="94" t="s">
        <v>200</v>
      </c>
      <c r="B15" s="102">
        <v>200</v>
      </c>
      <c r="C15" s="78">
        <v>0.8</v>
      </c>
      <c r="D15" s="78">
        <v>7.2</v>
      </c>
      <c r="E15" s="78">
        <v>48.6</v>
      </c>
      <c r="F15" s="78">
        <v>278</v>
      </c>
      <c r="G15" s="78">
        <v>8</v>
      </c>
      <c r="H15" s="78">
        <v>4.3</v>
      </c>
      <c r="I15" s="78">
        <v>0.03</v>
      </c>
      <c r="J15" s="78">
        <v>2.6</v>
      </c>
      <c r="K15" s="78">
        <v>1</v>
      </c>
      <c r="L15" s="78"/>
      <c r="M15" s="78"/>
      <c r="N15" s="78"/>
      <c r="O15" s="78"/>
      <c r="P15" s="78"/>
      <c r="Q15" s="78">
        <v>35.4</v>
      </c>
      <c r="R15" s="78"/>
      <c r="S15" s="78"/>
      <c r="T15" s="78">
        <v>302</v>
      </c>
    </row>
    <row r="16" spans="1:20" ht="15.75">
      <c r="A16" s="103" t="s">
        <v>106</v>
      </c>
      <c r="B16" s="99">
        <v>200</v>
      </c>
      <c r="C16" s="101">
        <v>0.4</v>
      </c>
      <c r="D16" s="101">
        <v>0.4</v>
      </c>
      <c r="E16" s="101">
        <v>22.8</v>
      </c>
      <c r="F16" s="101">
        <v>102</v>
      </c>
      <c r="G16" s="78">
        <v>134</v>
      </c>
      <c r="H16" s="78">
        <v>12</v>
      </c>
      <c r="I16" s="78">
        <v>0.6</v>
      </c>
      <c r="J16" s="78">
        <v>36</v>
      </c>
      <c r="K16" s="78">
        <v>80</v>
      </c>
      <c r="L16" s="78"/>
      <c r="M16" s="78"/>
      <c r="N16" s="78"/>
      <c r="O16" s="78">
        <v>0.02</v>
      </c>
      <c r="P16" s="78">
        <v>0.04</v>
      </c>
      <c r="Q16" s="78">
        <v>16</v>
      </c>
      <c r="R16" s="78"/>
      <c r="S16" s="78">
        <v>14.8</v>
      </c>
      <c r="T16" s="78" t="s">
        <v>178</v>
      </c>
    </row>
    <row r="17" spans="1:20" ht="16.5" customHeight="1">
      <c r="A17" s="94" t="s">
        <v>61</v>
      </c>
      <c r="B17" s="99">
        <v>60</v>
      </c>
      <c r="C17" s="100">
        <v>4.42</v>
      </c>
      <c r="D17" s="101">
        <v>2.7</v>
      </c>
      <c r="E17" s="101">
        <v>26.1</v>
      </c>
      <c r="F17" s="101">
        <v>92</v>
      </c>
      <c r="G17" s="78">
        <v>75</v>
      </c>
      <c r="H17" s="78">
        <v>24.6</v>
      </c>
      <c r="I17" s="78">
        <v>0.16</v>
      </c>
      <c r="J17" s="78">
        <v>77.4</v>
      </c>
      <c r="K17" s="78">
        <v>84.6</v>
      </c>
      <c r="L17" s="78"/>
      <c r="M17" s="78">
        <v>2E-05</v>
      </c>
      <c r="N17" s="78"/>
      <c r="O17" s="78">
        <v>0.24</v>
      </c>
      <c r="P17" s="78">
        <v>0.015</v>
      </c>
      <c r="Q17" s="78"/>
      <c r="R17" s="78"/>
      <c r="S17" s="78">
        <v>0.012</v>
      </c>
      <c r="T17" s="78" t="s">
        <v>178</v>
      </c>
    </row>
    <row r="18" spans="1:20" ht="16.5" customHeight="1">
      <c r="A18" s="103" t="s">
        <v>62</v>
      </c>
      <c r="B18" s="99">
        <v>40</v>
      </c>
      <c r="C18" s="101">
        <v>3.4</v>
      </c>
      <c r="D18" s="101">
        <v>1.3</v>
      </c>
      <c r="E18" s="101">
        <v>14</v>
      </c>
      <c r="F18" s="101">
        <v>103.6</v>
      </c>
      <c r="G18" s="78">
        <v>29.2</v>
      </c>
      <c r="H18" s="78">
        <v>16</v>
      </c>
      <c r="I18" s="78">
        <v>1.13</v>
      </c>
      <c r="J18" s="78">
        <v>50</v>
      </c>
      <c r="K18" s="78">
        <v>66.4</v>
      </c>
      <c r="L18" s="78"/>
      <c r="M18" s="78"/>
      <c r="N18" s="78">
        <v>0.02</v>
      </c>
      <c r="O18" s="78">
        <v>0.17</v>
      </c>
      <c r="P18" s="78">
        <v>0.01</v>
      </c>
      <c r="Q18" s="78"/>
      <c r="R18" s="78"/>
      <c r="S18" s="78">
        <v>0.016</v>
      </c>
      <c r="T18" s="78" t="s">
        <v>178</v>
      </c>
    </row>
    <row r="19" spans="1:20" ht="15.75">
      <c r="A19" s="130" t="s">
        <v>54</v>
      </c>
      <c r="B19" s="106">
        <f>SUM(B12:B18)</f>
        <v>970</v>
      </c>
      <c r="C19" s="132">
        <f aca="true" t="shared" si="1" ref="C19:S19">SUM(C12:C18)</f>
        <v>29.669999999999995</v>
      </c>
      <c r="D19" s="132">
        <f t="shared" si="1"/>
        <v>35.529999999999994</v>
      </c>
      <c r="E19" s="132">
        <f t="shared" si="1"/>
        <v>149.27</v>
      </c>
      <c r="F19" s="132">
        <f t="shared" si="1"/>
        <v>969</v>
      </c>
      <c r="G19" s="132">
        <f t="shared" si="1"/>
        <v>442.27</v>
      </c>
      <c r="H19" s="132">
        <f t="shared" si="1"/>
        <v>86.87</v>
      </c>
      <c r="I19" s="132">
        <f t="shared" si="1"/>
        <v>6.42</v>
      </c>
      <c r="J19" s="132">
        <f t="shared" si="1"/>
        <v>499.4</v>
      </c>
      <c r="K19" s="132">
        <f t="shared" si="1"/>
        <v>354.91999999999996</v>
      </c>
      <c r="L19" s="132">
        <f t="shared" si="1"/>
        <v>0.012</v>
      </c>
      <c r="M19" s="132">
        <f t="shared" si="1"/>
        <v>0.00522</v>
      </c>
      <c r="N19" s="132">
        <f t="shared" si="1"/>
        <v>1.43</v>
      </c>
      <c r="O19" s="132">
        <f t="shared" si="1"/>
        <v>0.45699999999999996</v>
      </c>
      <c r="P19" s="132">
        <f t="shared" si="1"/>
        <v>0.39</v>
      </c>
      <c r="Q19" s="132">
        <f t="shared" si="1"/>
        <v>400.75</v>
      </c>
      <c r="R19" s="132">
        <f t="shared" si="1"/>
        <v>1.2249999999999999</v>
      </c>
      <c r="S19" s="132">
        <f t="shared" si="1"/>
        <v>30.477999999999998</v>
      </c>
      <c r="T19" s="132"/>
    </row>
    <row r="20" spans="1:20" ht="15.75">
      <c r="A20" s="9" t="s">
        <v>9</v>
      </c>
      <c r="B20" s="10"/>
      <c r="C20" s="51">
        <f aca="true" t="shared" si="2" ref="C20:S20">SUM(C10+C19)</f>
        <v>53.64</v>
      </c>
      <c r="D20" s="51">
        <f t="shared" si="2"/>
        <v>47.62</v>
      </c>
      <c r="E20" s="51">
        <f t="shared" si="2"/>
        <v>227.02</v>
      </c>
      <c r="F20" s="51">
        <f t="shared" si="2"/>
        <v>1422.1</v>
      </c>
      <c r="G20" s="51">
        <f t="shared" si="2"/>
        <v>869.79</v>
      </c>
      <c r="H20" s="51">
        <f t="shared" si="2"/>
        <v>153.57</v>
      </c>
      <c r="I20" s="51">
        <f t="shared" si="2"/>
        <v>8.969999999999999</v>
      </c>
      <c r="J20" s="51">
        <f t="shared" si="2"/>
        <v>649.3</v>
      </c>
      <c r="K20" s="51">
        <f t="shared" si="2"/>
        <v>581.3199999999999</v>
      </c>
      <c r="L20" s="51">
        <f t="shared" si="2"/>
        <v>0.0178</v>
      </c>
      <c r="M20" s="51">
        <f t="shared" si="2"/>
        <v>0.01584</v>
      </c>
      <c r="N20" s="51">
        <f t="shared" si="2"/>
        <v>1.519</v>
      </c>
      <c r="O20" s="51">
        <f t="shared" si="2"/>
        <v>0.8457999999999999</v>
      </c>
      <c r="P20" s="51">
        <f t="shared" si="2"/>
        <v>0.674</v>
      </c>
      <c r="Q20" s="51">
        <f t="shared" si="2"/>
        <v>517.25</v>
      </c>
      <c r="R20" s="51">
        <f t="shared" si="2"/>
        <v>3.089</v>
      </c>
      <c r="S20" s="51">
        <f t="shared" si="2"/>
        <v>63.80199999999999</v>
      </c>
      <c r="T20" s="51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SheetLayoutView="100" zoomScalePageLayoutView="0" workbookViewId="0" topLeftCell="A1">
      <selection activeCell="Q26" sqref="Q26"/>
    </sheetView>
  </sheetViews>
  <sheetFormatPr defaultColWidth="9.140625" defaultRowHeight="15"/>
  <cols>
    <col min="1" max="1" width="25.8515625" style="1" customWidth="1"/>
    <col min="2" max="2" width="7.00390625" style="0" customWidth="1"/>
    <col min="3" max="3" width="6.8515625" style="0" customWidth="1"/>
    <col min="4" max="4" width="6.140625" style="0" customWidth="1"/>
    <col min="5" max="5" width="10.421875" style="0" customWidth="1"/>
    <col min="6" max="6" width="8.28125" style="0" customWidth="1"/>
    <col min="7" max="7" width="5.8515625" style="0" customWidth="1"/>
    <col min="8" max="8" width="6.7109375" style="0" customWidth="1"/>
    <col min="9" max="11" width="6.421875" style="0" customWidth="1"/>
    <col min="12" max="12" width="7.7109375" style="0" customWidth="1"/>
    <col min="13" max="13" width="9.28125" style="0" customWidth="1"/>
    <col min="14" max="17" width="6.421875" style="0" customWidth="1"/>
    <col min="18" max="18" width="8.00390625" style="0" customWidth="1"/>
    <col min="19" max="19" width="6.421875" style="0" customWidth="1"/>
    <col min="20" max="20" width="7.140625" style="0" customWidth="1"/>
  </cols>
  <sheetData>
    <row r="1" spans="1:20" ht="18.75">
      <c r="A1" s="215" t="s">
        <v>17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15">
      <c r="A2" s="217" t="s">
        <v>0</v>
      </c>
      <c r="B2" s="24" t="s">
        <v>1</v>
      </c>
      <c r="C2" s="24" t="s">
        <v>4</v>
      </c>
      <c r="D2" s="24" t="s">
        <v>5</v>
      </c>
      <c r="E2" s="25" t="s">
        <v>6</v>
      </c>
      <c r="F2" s="218" t="s">
        <v>7</v>
      </c>
      <c r="G2" s="226" t="s">
        <v>86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</row>
    <row r="3" spans="1:20" ht="18.75" customHeight="1">
      <c r="A3" s="217"/>
      <c r="B3" s="219" t="s">
        <v>8</v>
      </c>
      <c r="C3" s="220"/>
      <c r="D3" s="220"/>
      <c r="E3" s="220"/>
      <c r="F3" s="218"/>
      <c r="G3" s="229" t="s">
        <v>23</v>
      </c>
      <c r="H3" s="231" t="s">
        <v>24</v>
      </c>
      <c r="I3" s="231" t="s">
        <v>25</v>
      </c>
      <c r="J3" s="210" t="s">
        <v>72</v>
      </c>
      <c r="K3" s="210" t="s">
        <v>73</v>
      </c>
      <c r="L3" s="210" t="s">
        <v>74</v>
      </c>
      <c r="M3" s="210" t="s">
        <v>75</v>
      </c>
      <c r="N3" s="210" t="s">
        <v>76</v>
      </c>
      <c r="O3" s="210" t="s">
        <v>77</v>
      </c>
      <c r="P3" s="210" t="s">
        <v>78</v>
      </c>
      <c r="Q3" s="210" t="s">
        <v>79</v>
      </c>
      <c r="R3" s="210" t="s">
        <v>80</v>
      </c>
      <c r="S3" s="210" t="s">
        <v>26</v>
      </c>
      <c r="T3" s="205" t="s">
        <v>82</v>
      </c>
    </row>
    <row r="4" spans="1:20" ht="18.75" customHeight="1">
      <c r="A4" s="7" t="s">
        <v>2</v>
      </c>
      <c r="B4" s="8"/>
      <c r="C4" s="5"/>
      <c r="D4" s="5"/>
      <c r="E4" s="5"/>
      <c r="F4" s="5"/>
      <c r="G4" s="230"/>
      <c r="H4" s="232"/>
      <c r="I4" s="232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33"/>
    </row>
    <row r="5" spans="1:20" ht="59.25" customHeight="1">
      <c r="A5" s="94" t="s">
        <v>212</v>
      </c>
      <c r="B5" s="95">
        <v>100</v>
      </c>
      <c r="C5" s="78">
        <v>6.8</v>
      </c>
      <c r="D5" s="78">
        <v>7</v>
      </c>
      <c r="E5" s="78">
        <v>10.1</v>
      </c>
      <c r="F5" s="78">
        <v>158.5</v>
      </c>
      <c r="G5" s="96">
        <v>69.8</v>
      </c>
      <c r="H5" s="78">
        <v>9.7</v>
      </c>
      <c r="I5" s="78">
        <v>1.6</v>
      </c>
      <c r="J5" s="78">
        <v>17.1</v>
      </c>
      <c r="K5" s="78">
        <v>119.8</v>
      </c>
      <c r="L5" s="78">
        <v>0.045</v>
      </c>
      <c r="M5" s="78"/>
      <c r="N5" s="78">
        <v>0.37</v>
      </c>
      <c r="O5" s="78"/>
      <c r="P5" s="78">
        <v>0.1</v>
      </c>
      <c r="Q5" s="78">
        <v>100</v>
      </c>
      <c r="R5" s="78">
        <v>0.1</v>
      </c>
      <c r="S5" s="78">
        <v>0.6</v>
      </c>
      <c r="T5" s="78">
        <v>463</v>
      </c>
    </row>
    <row r="6" spans="1:20" ht="19.5" customHeight="1">
      <c r="A6" s="94" t="s">
        <v>213</v>
      </c>
      <c r="B6" s="99">
        <v>200</v>
      </c>
      <c r="C6" s="157">
        <v>1.5</v>
      </c>
      <c r="D6" s="149">
        <v>0.7</v>
      </c>
      <c r="E6" s="149">
        <v>26</v>
      </c>
      <c r="F6" s="149">
        <v>163</v>
      </c>
      <c r="G6" s="158">
        <v>11.6</v>
      </c>
      <c r="H6" s="158">
        <v>10</v>
      </c>
      <c r="I6" s="158">
        <v>0.3</v>
      </c>
      <c r="J6" s="158">
        <v>40</v>
      </c>
      <c r="K6" s="158">
        <v>41.6</v>
      </c>
      <c r="L6" s="158"/>
      <c r="M6" s="158"/>
      <c r="N6" s="158"/>
      <c r="O6" s="158"/>
      <c r="P6" s="158">
        <v>0.015</v>
      </c>
      <c r="Q6" s="158"/>
      <c r="R6" s="158"/>
      <c r="S6" s="158"/>
      <c r="T6" s="91"/>
    </row>
    <row r="7" spans="1:20" ht="15.75">
      <c r="A7" s="110" t="s">
        <v>100</v>
      </c>
      <c r="B7" s="99">
        <v>200</v>
      </c>
      <c r="C7" s="100">
        <v>4.6</v>
      </c>
      <c r="D7" s="101">
        <v>4.4</v>
      </c>
      <c r="E7" s="101">
        <v>12.5</v>
      </c>
      <c r="F7" s="101">
        <v>107.2</v>
      </c>
      <c r="G7" s="78">
        <v>143</v>
      </c>
      <c r="H7" s="78">
        <v>14.3</v>
      </c>
      <c r="I7" s="78">
        <v>1.1</v>
      </c>
      <c r="J7" s="78">
        <v>80</v>
      </c>
      <c r="K7" s="78">
        <v>20</v>
      </c>
      <c r="L7" s="78">
        <v>0.001</v>
      </c>
      <c r="M7" s="78">
        <v>0.00023</v>
      </c>
      <c r="N7" s="78"/>
      <c r="O7" s="78">
        <v>0.04</v>
      </c>
      <c r="P7" s="78">
        <v>0.17</v>
      </c>
      <c r="Q7" s="78">
        <v>17.25</v>
      </c>
      <c r="R7" s="78">
        <v>1.6</v>
      </c>
      <c r="S7" s="78">
        <v>0.68</v>
      </c>
      <c r="T7" s="78">
        <v>642</v>
      </c>
    </row>
    <row r="8" spans="1:20" ht="15.75">
      <c r="A8" s="94" t="s">
        <v>109</v>
      </c>
      <c r="B8" s="99">
        <v>100</v>
      </c>
      <c r="C8" s="100">
        <v>0.4</v>
      </c>
      <c r="D8" s="101">
        <v>0.4</v>
      </c>
      <c r="E8" s="101">
        <v>9.8</v>
      </c>
      <c r="F8" s="101">
        <v>52</v>
      </c>
      <c r="G8" s="78">
        <v>26</v>
      </c>
      <c r="H8" s="78">
        <v>9</v>
      </c>
      <c r="I8" s="78">
        <v>2.2</v>
      </c>
      <c r="J8" s="78">
        <v>11</v>
      </c>
      <c r="K8" s="78">
        <v>48</v>
      </c>
      <c r="L8" s="78">
        <v>0.002</v>
      </c>
      <c r="M8" s="78">
        <v>0.004</v>
      </c>
      <c r="N8" s="78">
        <v>0.08</v>
      </c>
      <c r="O8" s="78">
        <v>0.03</v>
      </c>
      <c r="P8" s="78">
        <v>0.02</v>
      </c>
      <c r="Q8" s="78">
        <v>5</v>
      </c>
      <c r="R8" s="78"/>
      <c r="S8" s="78">
        <v>10</v>
      </c>
      <c r="T8" s="78" t="s">
        <v>178</v>
      </c>
    </row>
    <row r="9" spans="1:20" ht="15.75">
      <c r="A9" s="103" t="s">
        <v>177</v>
      </c>
      <c r="B9" s="99">
        <v>200</v>
      </c>
      <c r="C9" s="104">
        <v>6.4</v>
      </c>
      <c r="D9" s="104">
        <v>5</v>
      </c>
      <c r="E9" s="104">
        <v>22</v>
      </c>
      <c r="F9" s="104">
        <v>118</v>
      </c>
      <c r="G9" s="104">
        <v>104</v>
      </c>
      <c r="H9" s="104">
        <v>10</v>
      </c>
      <c r="I9" s="104">
        <v>1.1</v>
      </c>
      <c r="J9" s="104">
        <v>32</v>
      </c>
      <c r="K9" s="104">
        <v>80</v>
      </c>
      <c r="L9" s="104">
        <v>0.02</v>
      </c>
      <c r="M9" s="104">
        <v>0.004</v>
      </c>
      <c r="N9" s="104">
        <v>0.2</v>
      </c>
      <c r="O9" s="104"/>
      <c r="P9" s="104">
        <v>0.3</v>
      </c>
      <c r="Q9" s="104">
        <v>131</v>
      </c>
      <c r="R9" s="104">
        <v>1</v>
      </c>
      <c r="S9" s="104">
        <v>1.2</v>
      </c>
      <c r="T9" s="104" t="s">
        <v>178</v>
      </c>
    </row>
    <row r="10" spans="1:20" ht="15.75">
      <c r="A10" s="103" t="s">
        <v>61</v>
      </c>
      <c r="B10" s="102">
        <v>60</v>
      </c>
      <c r="C10" s="100">
        <v>4.42</v>
      </c>
      <c r="D10" s="101">
        <v>2.7</v>
      </c>
      <c r="E10" s="101">
        <v>26.1</v>
      </c>
      <c r="F10" s="101">
        <v>92</v>
      </c>
      <c r="G10" s="78">
        <v>75</v>
      </c>
      <c r="H10" s="78">
        <v>24.6</v>
      </c>
      <c r="I10" s="78">
        <v>0.16</v>
      </c>
      <c r="J10" s="78">
        <v>77.4</v>
      </c>
      <c r="K10" s="78">
        <v>84.6</v>
      </c>
      <c r="L10" s="78"/>
      <c r="M10" s="78">
        <v>2E-05</v>
      </c>
      <c r="N10" s="78"/>
      <c r="O10" s="78">
        <v>0.24</v>
      </c>
      <c r="P10" s="78">
        <v>0.015</v>
      </c>
      <c r="Q10" s="78"/>
      <c r="R10" s="78"/>
      <c r="S10" s="78">
        <v>0.012</v>
      </c>
      <c r="T10" s="152" t="s">
        <v>178</v>
      </c>
    </row>
    <row r="11" spans="1:20" ht="15.75">
      <c r="A11" s="110" t="s">
        <v>62</v>
      </c>
      <c r="B11" s="99">
        <v>30</v>
      </c>
      <c r="C11" s="101">
        <v>2.55</v>
      </c>
      <c r="D11" s="101">
        <v>0.99</v>
      </c>
      <c r="E11" s="101">
        <v>12.75</v>
      </c>
      <c r="F11" s="101">
        <v>77.7</v>
      </c>
      <c r="G11" s="78">
        <v>21.9</v>
      </c>
      <c r="H11" s="78">
        <v>12</v>
      </c>
      <c r="I11" s="78">
        <v>0.85</v>
      </c>
      <c r="J11" s="78">
        <v>37.5</v>
      </c>
      <c r="K11" s="78">
        <v>49.8</v>
      </c>
      <c r="L11" s="78"/>
      <c r="M11" s="78"/>
      <c r="N11" s="78">
        <v>0.015</v>
      </c>
      <c r="O11" s="78">
        <v>0.13</v>
      </c>
      <c r="P11" s="78">
        <v>0.01</v>
      </c>
      <c r="Q11" s="78"/>
      <c r="R11" s="78"/>
      <c r="S11" s="78">
        <v>0.012</v>
      </c>
      <c r="T11" s="78" t="s">
        <v>178</v>
      </c>
    </row>
    <row r="12" spans="1:20" ht="15.75">
      <c r="A12" s="130" t="s">
        <v>52</v>
      </c>
      <c r="B12" s="106">
        <f>SUM(B5:B11)</f>
        <v>890</v>
      </c>
      <c r="C12" s="132">
        <f>SUM(C5:C11)</f>
        <v>26.670000000000005</v>
      </c>
      <c r="D12" s="132">
        <f aca="true" t="shared" si="0" ref="D12:S12">SUM(D5:D11)</f>
        <v>21.189999999999998</v>
      </c>
      <c r="E12" s="132">
        <f t="shared" si="0"/>
        <v>119.25</v>
      </c>
      <c r="F12" s="132">
        <f t="shared" si="0"/>
        <v>768.4000000000001</v>
      </c>
      <c r="G12" s="132">
        <f t="shared" si="0"/>
        <v>451.29999999999995</v>
      </c>
      <c r="H12" s="132">
        <f t="shared" si="0"/>
        <v>89.6</v>
      </c>
      <c r="I12" s="132">
        <f t="shared" si="0"/>
        <v>7.3100000000000005</v>
      </c>
      <c r="J12" s="132">
        <f t="shared" si="0"/>
        <v>295</v>
      </c>
      <c r="K12" s="132">
        <f t="shared" si="0"/>
        <v>443.8</v>
      </c>
      <c r="L12" s="132">
        <f t="shared" si="0"/>
        <v>0.068</v>
      </c>
      <c r="M12" s="132">
        <f t="shared" si="0"/>
        <v>0.00825</v>
      </c>
      <c r="N12" s="132">
        <f t="shared" si="0"/>
        <v>0.665</v>
      </c>
      <c r="O12" s="132">
        <f t="shared" si="0"/>
        <v>0.44</v>
      </c>
      <c r="P12" s="132">
        <f t="shared" si="0"/>
        <v>0.63</v>
      </c>
      <c r="Q12" s="132">
        <f t="shared" si="0"/>
        <v>253.25</v>
      </c>
      <c r="R12" s="132">
        <f t="shared" si="0"/>
        <v>2.7</v>
      </c>
      <c r="S12" s="132">
        <f t="shared" si="0"/>
        <v>12.504</v>
      </c>
      <c r="T12" s="132"/>
    </row>
    <row r="13" spans="1:20" ht="15.75">
      <c r="A13" s="130" t="s">
        <v>3</v>
      </c>
      <c r="B13" s="99"/>
      <c r="C13" s="100"/>
      <c r="D13" s="101"/>
      <c r="E13" s="101"/>
      <c r="F13" s="10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 ht="19.5" customHeight="1">
      <c r="A14" s="110" t="s">
        <v>117</v>
      </c>
      <c r="B14" s="99">
        <v>100</v>
      </c>
      <c r="C14" s="101"/>
      <c r="D14" s="101">
        <v>2.4</v>
      </c>
      <c r="E14" s="101">
        <v>4.2</v>
      </c>
      <c r="F14" s="101">
        <v>89</v>
      </c>
      <c r="G14" s="78">
        <v>24.57</v>
      </c>
      <c r="H14" s="78">
        <v>1.2</v>
      </c>
      <c r="I14" s="78">
        <v>0.41</v>
      </c>
      <c r="J14" s="122">
        <v>19.38</v>
      </c>
      <c r="K14" s="122">
        <v>11.58</v>
      </c>
      <c r="L14" s="122">
        <v>0.001</v>
      </c>
      <c r="M14" s="122">
        <v>0.009</v>
      </c>
      <c r="N14" s="122">
        <v>0.33</v>
      </c>
      <c r="O14" s="122"/>
      <c r="P14" s="122">
        <v>0.03</v>
      </c>
      <c r="Q14" s="122">
        <v>24.7</v>
      </c>
      <c r="R14" s="122"/>
      <c r="S14" s="122">
        <v>0.2</v>
      </c>
      <c r="T14" s="98" t="s">
        <v>161</v>
      </c>
    </row>
    <row r="15" spans="1:20" ht="18.75" customHeight="1">
      <c r="A15" s="94" t="s">
        <v>112</v>
      </c>
      <c r="B15" s="124">
        <v>250</v>
      </c>
      <c r="C15" s="125">
        <v>3.75</v>
      </c>
      <c r="D15" s="125">
        <v>3.25</v>
      </c>
      <c r="E15" s="125">
        <v>45</v>
      </c>
      <c r="F15" s="125">
        <v>138</v>
      </c>
      <c r="G15" s="126">
        <v>29.15</v>
      </c>
      <c r="H15" s="126">
        <v>8.22</v>
      </c>
      <c r="I15" s="126">
        <v>0.05</v>
      </c>
      <c r="J15" s="126">
        <v>115.75</v>
      </c>
      <c r="K15" s="126">
        <v>34.8</v>
      </c>
      <c r="L15" s="126">
        <v>0.002</v>
      </c>
      <c r="M15" s="126">
        <v>0.0015</v>
      </c>
      <c r="N15" s="126">
        <v>0.0268</v>
      </c>
      <c r="O15" s="126"/>
      <c r="P15" s="126">
        <v>0.1</v>
      </c>
      <c r="Q15" s="126">
        <v>195.25</v>
      </c>
      <c r="R15" s="126"/>
      <c r="S15" s="126">
        <v>1.57</v>
      </c>
      <c r="T15" s="126">
        <v>114</v>
      </c>
    </row>
    <row r="16" spans="1:20" ht="29.25" customHeight="1">
      <c r="A16" s="110" t="s">
        <v>120</v>
      </c>
      <c r="B16" s="99">
        <v>220</v>
      </c>
      <c r="C16" s="108">
        <v>12.3</v>
      </c>
      <c r="D16" s="108">
        <v>10.8</v>
      </c>
      <c r="E16" s="108">
        <v>27.4</v>
      </c>
      <c r="F16" s="108">
        <v>343.6</v>
      </c>
      <c r="G16" s="108">
        <v>93</v>
      </c>
      <c r="H16" s="108">
        <v>8.4</v>
      </c>
      <c r="I16" s="108">
        <v>1.1</v>
      </c>
      <c r="J16" s="108">
        <v>17</v>
      </c>
      <c r="K16" s="108">
        <v>45</v>
      </c>
      <c r="L16" s="108"/>
      <c r="M16" s="108"/>
      <c r="N16" s="108"/>
      <c r="O16" s="108">
        <v>0.01</v>
      </c>
      <c r="P16" s="108">
        <v>0.22</v>
      </c>
      <c r="Q16" s="108">
        <v>82</v>
      </c>
      <c r="R16" s="108">
        <v>1.5</v>
      </c>
      <c r="S16" s="108"/>
      <c r="T16" s="108">
        <v>436</v>
      </c>
    </row>
    <row r="17" spans="1:20" ht="20.25" customHeight="1">
      <c r="A17" s="103" t="s">
        <v>101</v>
      </c>
      <c r="B17" s="99">
        <v>200</v>
      </c>
      <c r="C17" s="101">
        <v>0.2</v>
      </c>
      <c r="D17" s="101">
        <v>0.2</v>
      </c>
      <c r="E17" s="101">
        <v>30.6</v>
      </c>
      <c r="F17" s="101">
        <v>118.2</v>
      </c>
      <c r="G17" s="78">
        <v>10.8</v>
      </c>
      <c r="H17" s="78">
        <v>5.8</v>
      </c>
      <c r="I17" s="78">
        <v>0.6</v>
      </c>
      <c r="J17" s="78">
        <v>0.8</v>
      </c>
      <c r="K17" s="78">
        <v>5.2</v>
      </c>
      <c r="L17" s="78">
        <v>0.001</v>
      </c>
      <c r="M17" s="78"/>
      <c r="N17" s="78">
        <v>0.052</v>
      </c>
      <c r="O17" s="78"/>
      <c r="P17" s="78"/>
      <c r="Q17" s="78">
        <v>18</v>
      </c>
      <c r="R17" s="78">
        <v>1.3</v>
      </c>
      <c r="S17" s="78">
        <v>6.6</v>
      </c>
      <c r="T17" s="78">
        <v>631</v>
      </c>
    </row>
    <row r="18" spans="1:20" ht="27">
      <c r="A18" s="94" t="s">
        <v>167</v>
      </c>
      <c r="B18" s="128">
        <v>25</v>
      </c>
      <c r="C18" s="159">
        <v>1.96</v>
      </c>
      <c r="D18" s="126">
        <v>5.6</v>
      </c>
      <c r="E18" s="126">
        <v>23.06</v>
      </c>
      <c r="F18" s="126">
        <v>387.5</v>
      </c>
      <c r="G18" s="129">
        <v>12.95</v>
      </c>
      <c r="H18" s="129">
        <v>2</v>
      </c>
      <c r="I18" s="129">
        <v>0.89</v>
      </c>
      <c r="J18" s="129">
        <v>48.3</v>
      </c>
      <c r="K18" s="129">
        <v>49.7</v>
      </c>
      <c r="L18" s="129"/>
      <c r="M18" s="129"/>
      <c r="N18" s="129"/>
      <c r="O18" s="129"/>
      <c r="P18" s="129">
        <v>0.08</v>
      </c>
      <c r="Q18" s="129">
        <v>1.75</v>
      </c>
      <c r="R18" s="129"/>
      <c r="S18" s="129"/>
      <c r="T18" s="78" t="s">
        <v>178</v>
      </c>
    </row>
    <row r="19" spans="1:20" ht="15.75">
      <c r="A19" s="103" t="s">
        <v>61</v>
      </c>
      <c r="B19" s="99">
        <v>60</v>
      </c>
      <c r="C19" s="100">
        <v>4.42</v>
      </c>
      <c r="D19" s="101">
        <v>2.7</v>
      </c>
      <c r="E19" s="101">
        <v>26.1</v>
      </c>
      <c r="F19" s="101">
        <v>92</v>
      </c>
      <c r="G19" s="78">
        <v>75</v>
      </c>
      <c r="H19" s="78">
        <v>24.6</v>
      </c>
      <c r="I19" s="78">
        <v>0.16</v>
      </c>
      <c r="J19" s="78">
        <v>77.4</v>
      </c>
      <c r="K19" s="78">
        <v>84.6</v>
      </c>
      <c r="L19" s="78"/>
      <c r="M19" s="78">
        <v>2E-05</v>
      </c>
      <c r="N19" s="78"/>
      <c r="O19" s="78">
        <v>0.24</v>
      </c>
      <c r="P19" s="78">
        <v>0.015</v>
      </c>
      <c r="Q19" s="78"/>
      <c r="R19" s="78"/>
      <c r="S19" s="78">
        <v>0.012</v>
      </c>
      <c r="T19" s="78" t="s">
        <v>178</v>
      </c>
    </row>
    <row r="20" spans="1:20" ht="15.75">
      <c r="A20" s="103" t="s">
        <v>62</v>
      </c>
      <c r="B20" s="99">
        <v>40</v>
      </c>
      <c r="C20" s="101">
        <v>3.4</v>
      </c>
      <c r="D20" s="101">
        <v>1.3</v>
      </c>
      <c r="E20" s="101">
        <v>14</v>
      </c>
      <c r="F20" s="101">
        <v>103.6</v>
      </c>
      <c r="G20" s="78">
        <v>29.2</v>
      </c>
      <c r="H20" s="78">
        <v>16</v>
      </c>
      <c r="I20" s="78">
        <v>1.13</v>
      </c>
      <c r="J20" s="78">
        <v>50</v>
      </c>
      <c r="K20" s="78">
        <v>66.4</v>
      </c>
      <c r="L20" s="78"/>
      <c r="M20" s="78"/>
      <c r="N20" s="78">
        <v>0.02</v>
      </c>
      <c r="O20" s="78">
        <v>0.17</v>
      </c>
      <c r="P20" s="78">
        <v>0.01</v>
      </c>
      <c r="Q20" s="78"/>
      <c r="R20" s="78"/>
      <c r="S20" s="78">
        <v>0.016</v>
      </c>
      <c r="T20" s="78" t="s">
        <v>178</v>
      </c>
    </row>
    <row r="21" spans="1:20" ht="15.75">
      <c r="A21" s="130" t="s">
        <v>54</v>
      </c>
      <c r="B21" s="106">
        <f>SUM(B14:B20)</f>
        <v>895</v>
      </c>
      <c r="C21" s="132">
        <f>SUM(C14:C20)</f>
        <v>26.03</v>
      </c>
      <c r="D21" s="132">
        <f aca="true" t="shared" si="1" ref="D21:S21">SUM(D14:D20)</f>
        <v>26.25</v>
      </c>
      <c r="E21" s="132">
        <f t="shared" si="1"/>
        <v>170.35999999999999</v>
      </c>
      <c r="F21" s="132">
        <f t="shared" si="1"/>
        <v>1271.9</v>
      </c>
      <c r="G21" s="132">
        <f t="shared" si="1"/>
        <v>274.67</v>
      </c>
      <c r="H21" s="132">
        <f>SUM(H14:H20)</f>
        <v>66.22</v>
      </c>
      <c r="I21" s="132">
        <f t="shared" si="1"/>
        <v>4.34</v>
      </c>
      <c r="J21" s="132">
        <f t="shared" si="1"/>
        <v>328.63</v>
      </c>
      <c r="K21" s="132">
        <v>398.1</v>
      </c>
      <c r="L21" s="160">
        <f t="shared" si="1"/>
        <v>0.004</v>
      </c>
      <c r="M21" s="132">
        <f t="shared" si="1"/>
        <v>0.010519999999999998</v>
      </c>
      <c r="N21" s="132">
        <f t="shared" si="1"/>
        <v>0.4288</v>
      </c>
      <c r="O21" s="132">
        <f t="shared" si="1"/>
        <v>0.42000000000000004</v>
      </c>
      <c r="P21" s="132">
        <f t="shared" si="1"/>
        <v>0.455</v>
      </c>
      <c r="Q21" s="132">
        <f t="shared" si="1"/>
        <v>321.7</v>
      </c>
      <c r="R21" s="132">
        <f t="shared" si="1"/>
        <v>2.8</v>
      </c>
      <c r="S21" s="132">
        <f t="shared" si="1"/>
        <v>8.398</v>
      </c>
      <c r="T21" s="132"/>
    </row>
    <row r="22" spans="1:20" ht="15.75">
      <c r="A22" s="9" t="s">
        <v>9</v>
      </c>
      <c r="B22" s="3"/>
      <c r="C22" s="51">
        <f aca="true" t="shared" si="2" ref="C22:S22">SUM(C12+C21)</f>
        <v>52.7</v>
      </c>
      <c r="D22" s="51">
        <f t="shared" si="2"/>
        <v>47.44</v>
      </c>
      <c r="E22" s="51">
        <f t="shared" si="2"/>
        <v>289.61</v>
      </c>
      <c r="F22" s="51">
        <f t="shared" si="2"/>
        <v>2040.3000000000002</v>
      </c>
      <c r="G22" s="51">
        <f t="shared" si="2"/>
        <v>725.97</v>
      </c>
      <c r="H22" s="51">
        <f t="shared" si="2"/>
        <v>155.82</v>
      </c>
      <c r="I22" s="51">
        <f t="shared" si="2"/>
        <v>11.65</v>
      </c>
      <c r="J22" s="51">
        <f t="shared" si="2"/>
        <v>623.63</v>
      </c>
      <c r="K22" s="51">
        <f t="shared" si="2"/>
        <v>841.9000000000001</v>
      </c>
      <c r="L22" s="51">
        <f t="shared" si="2"/>
        <v>0.07200000000000001</v>
      </c>
      <c r="M22" s="51">
        <f t="shared" si="2"/>
        <v>0.01877</v>
      </c>
      <c r="N22" s="51">
        <f t="shared" si="2"/>
        <v>1.0938</v>
      </c>
      <c r="O22" s="51">
        <f t="shared" si="2"/>
        <v>0.8600000000000001</v>
      </c>
      <c r="P22" s="51">
        <f t="shared" si="2"/>
        <v>1.085</v>
      </c>
      <c r="Q22" s="51">
        <f t="shared" si="2"/>
        <v>574.95</v>
      </c>
      <c r="R22" s="51">
        <f t="shared" si="2"/>
        <v>5.5</v>
      </c>
      <c r="S22" s="51">
        <f t="shared" si="2"/>
        <v>20.902</v>
      </c>
      <c r="T22" s="51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Медкова Г.Е.</cp:lastModifiedBy>
  <cp:lastPrinted>2023-01-30T05:54:34Z</cp:lastPrinted>
  <dcterms:created xsi:type="dcterms:W3CDTF">2008-06-03T02:32:19Z</dcterms:created>
  <dcterms:modified xsi:type="dcterms:W3CDTF">2023-09-20T06:19:43Z</dcterms:modified>
  <cp:category/>
  <cp:version/>
  <cp:contentType/>
  <cp:contentStatus/>
</cp:coreProperties>
</file>